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21" activeTab="21"/>
  </bookViews>
  <sheets>
    <sheet name="всего" sheetId="25" r:id="rId1"/>
    <sheet name="СШ №1" sheetId="2" r:id="rId2"/>
    <sheet name="СШ №2" sheetId="6" r:id="rId3"/>
    <sheet name="СШ №3" sheetId="7" r:id="rId4"/>
    <sheet name="СШ №4" sheetId="8" r:id="rId5"/>
    <sheet name="СШ №5" sheetId="9" r:id="rId6"/>
    <sheet name="СШ №6" sheetId="10" r:id="rId7"/>
    <sheet name="СШ №7" sheetId="11" r:id="rId8"/>
    <sheet name="сш №8" sheetId="12" r:id="rId9"/>
    <sheet name="Адыр ош" sheetId="17" r:id="rId10"/>
    <sheet name="борис сш" sheetId="18" r:id="rId11"/>
    <sheet name="бесх" sheetId="19" r:id="rId12"/>
    <sheet name="есенг" sheetId="20" r:id="rId13"/>
    <sheet name="марксш" sheetId="21" r:id="rId14"/>
    <sheet name="мар СШ" sheetId="22" r:id="rId15"/>
    <sheet name="магд" sheetId="26" r:id="rId16"/>
    <sheet name="новос" sheetId="23" r:id="rId17"/>
    <sheet name="ново-мар" sheetId="24" r:id="rId18"/>
    <sheet name="ново-сам" sheetId="27" r:id="rId19"/>
    <sheet name="бастау1" sheetId="28" r:id="rId20"/>
    <sheet name="бастау2)" sheetId="45" r:id="rId21"/>
    <sheet name="полт" sheetId="31" r:id="rId22"/>
    <sheet name="Лист1" sheetId="47" r:id="rId2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31"/>
  <c r="D26"/>
  <c r="D28" s="1"/>
  <c r="D25"/>
  <c r="C25"/>
  <c r="E23"/>
  <c r="E25" s="1"/>
  <c r="D23"/>
  <c r="C22"/>
  <c r="E21"/>
  <c r="D21"/>
  <c r="C21"/>
  <c r="E20"/>
  <c r="E22" s="1"/>
  <c r="D20"/>
  <c r="D22" s="1"/>
  <c r="C19"/>
  <c r="D19" s="1"/>
  <c r="E19" s="1"/>
  <c r="D17"/>
  <c r="E17" s="1"/>
  <c r="D28" i="45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C28" i="28"/>
  <c r="D26"/>
  <c r="D28" s="1"/>
  <c r="D25"/>
  <c r="C25"/>
  <c r="E23"/>
  <c r="E25" s="1"/>
  <c r="D23"/>
  <c r="E21"/>
  <c r="D21"/>
  <c r="C21"/>
  <c r="C22" s="1"/>
  <c r="E20"/>
  <c r="E22" s="1"/>
  <c r="D20"/>
  <c r="D22" s="1"/>
  <c r="C19"/>
  <c r="D19" s="1"/>
  <c r="E19" s="1"/>
  <c r="D17"/>
  <c r="E17" s="1"/>
  <c r="C28" i="27"/>
  <c r="D26"/>
  <c r="D28" s="1"/>
  <c r="D25"/>
  <c r="C25"/>
  <c r="E23"/>
  <c r="E25" s="1"/>
  <c r="D23"/>
  <c r="C22"/>
  <c r="E21"/>
  <c r="D21"/>
  <c r="C21"/>
  <c r="E20"/>
  <c r="E22" s="1"/>
  <c r="D20"/>
  <c r="D22" s="1"/>
  <c r="C19"/>
  <c r="D19" s="1"/>
  <c r="E19" s="1"/>
  <c r="D17"/>
  <c r="E17" s="1"/>
  <c r="D28" i="24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D28" i="23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D28" i="26"/>
  <c r="C28"/>
  <c r="E26"/>
  <c r="E28" s="1"/>
  <c r="D26"/>
  <c r="C25"/>
  <c r="D23"/>
  <c r="D25" s="1"/>
  <c r="E21"/>
  <c r="D21"/>
  <c r="C21"/>
  <c r="C22" s="1"/>
  <c r="D20"/>
  <c r="D22" s="1"/>
  <c r="D28" i="22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C28" i="21"/>
  <c r="D26"/>
  <c r="D28" s="1"/>
  <c r="C25"/>
  <c r="D23"/>
  <c r="D25" s="1"/>
  <c r="E21"/>
  <c r="D21"/>
  <c r="C21"/>
  <c r="C22" s="1"/>
  <c r="D20"/>
  <c r="D22" s="1"/>
  <c r="D19"/>
  <c r="E19" s="1"/>
  <c r="C19"/>
  <c r="E17"/>
  <c r="D17"/>
  <c r="C28" i="20"/>
  <c r="D26"/>
  <c r="D28" s="1"/>
  <c r="D25"/>
  <c r="C25"/>
  <c r="E23"/>
  <c r="E25" s="1"/>
  <c r="D23"/>
  <c r="C22"/>
  <c r="E21"/>
  <c r="D21"/>
  <c r="C21"/>
  <c r="E20"/>
  <c r="E22" s="1"/>
  <c r="D20"/>
  <c r="D22" s="1"/>
  <c r="C19"/>
  <c r="D19" s="1"/>
  <c r="E19" s="1"/>
  <c r="D17"/>
  <c r="E17" s="1"/>
  <c r="D28" i="19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D28" i="18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D28" i="17"/>
  <c r="C28"/>
  <c r="E26"/>
  <c r="E28" s="1"/>
  <c r="D26"/>
  <c r="C25"/>
  <c r="D23"/>
  <c r="D25" s="1"/>
  <c r="E21"/>
  <c r="D21"/>
  <c r="C21"/>
  <c r="C22" s="1"/>
  <c r="D20"/>
  <c r="D22" s="1"/>
  <c r="D19"/>
  <c r="E19" s="1"/>
  <c r="C19"/>
  <c r="E17"/>
  <c r="D17"/>
  <c r="C28" i="12"/>
  <c r="D26"/>
  <c r="D28" s="1"/>
  <c r="D25"/>
  <c r="C25"/>
  <c r="E23"/>
  <c r="E25" s="1"/>
  <c r="D23"/>
  <c r="C22"/>
  <c r="E21"/>
  <c r="D21"/>
  <c r="C21"/>
  <c r="E20"/>
  <c r="E22" s="1"/>
  <c r="D20"/>
  <c r="D22" s="1"/>
  <c r="C19"/>
  <c r="D19" s="1"/>
  <c r="E19" s="1"/>
  <c r="D17"/>
  <c r="E17" s="1"/>
  <c r="C28" i="11"/>
  <c r="D26"/>
  <c r="D28" s="1"/>
  <c r="D25"/>
  <c r="C25"/>
  <c r="E23"/>
  <c r="E25" s="1"/>
  <c r="D23"/>
  <c r="E21"/>
  <c r="D21"/>
  <c r="C21"/>
  <c r="C20"/>
  <c r="D20" s="1"/>
  <c r="C17"/>
  <c r="C19" s="1"/>
  <c r="D19" s="1"/>
  <c r="E19" s="1"/>
  <c r="C28" i="10"/>
  <c r="D26"/>
  <c r="D28" s="1"/>
  <c r="C25"/>
  <c r="D23"/>
  <c r="D25" s="1"/>
  <c r="E21"/>
  <c r="D21"/>
  <c r="C21"/>
  <c r="C20"/>
  <c r="D20" s="1"/>
  <c r="C17"/>
  <c r="C19" s="1"/>
  <c r="D19" s="1"/>
  <c r="E19" s="1"/>
  <c r="D28" i="9"/>
  <c r="C28"/>
  <c r="E26"/>
  <c r="E28" s="1"/>
  <c r="D26"/>
  <c r="C25"/>
  <c r="D23"/>
  <c r="D25" s="1"/>
  <c r="E21"/>
  <c r="D21"/>
  <c r="C21"/>
  <c r="C20" s="1"/>
  <c r="C19"/>
  <c r="D19" s="1"/>
  <c r="E19" s="1"/>
  <c r="D17"/>
  <c r="E17" s="1"/>
  <c r="C17"/>
  <c r="D28" i="8"/>
  <c r="C28"/>
  <c r="E26"/>
  <c r="E28" s="1"/>
  <c r="D26"/>
  <c r="C25"/>
  <c r="D23"/>
  <c r="D25" s="1"/>
  <c r="E21"/>
  <c r="D21"/>
  <c r="C21"/>
  <c r="C20" s="1"/>
  <c r="C19"/>
  <c r="D19" s="1"/>
  <c r="E19" s="1"/>
  <c r="D17"/>
  <c r="E17" s="1"/>
  <c r="C17"/>
  <c r="C28" i="7"/>
  <c r="D26"/>
  <c r="D28" s="1"/>
  <c r="C25"/>
  <c r="D23"/>
  <c r="D25" s="1"/>
  <c r="E21"/>
  <c r="D21"/>
  <c r="C21"/>
  <c r="C20"/>
  <c r="D20" s="1"/>
  <c r="C17"/>
  <c r="C19" s="1"/>
  <c r="D19" s="1"/>
  <c r="E19" s="1"/>
  <c r="C28" i="6"/>
  <c r="D26"/>
  <c r="D28" s="1"/>
  <c r="D25"/>
  <c r="C25"/>
  <c r="E23"/>
  <c r="E25" s="1"/>
  <c r="D23"/>
  <c r="C22"/>
  <c r="D20"/>
  <c r="D22" s="1"/>
  <c r="C20"/>
  <c r="C19"/>
  <c r="D19" s="1"/>
  <c r="E19" s="1"/>
  <c r="D17"/>
  <c r="E17" s="1"/>
  <c r="C17"/>
  <c r="D28" i="2"/>
  <c r="C28"/>
  <c r="E26"/>
  <c r="E28" s="1"/>
  <c r="D26"/>
  <c r="C25"/>
  <c r="D23"/>
  <c r="D25" s="1"/>
  <c r="E21"/>
  <c r="D21"/>
  <c r="C21"/>
  <c r="C20" s="1"/>
  <c r="C19"/>
  <c r="D19" s="1"/>
  <c r="E19" s="1"/>
  <c r="D17"/>
  <c r="E17" s="1"/>
  <c r="C17"/>
  <c r="C29"/>
  <c r="D29" s="1"/>
  <c r="C30"/>
  <c r="D30" s="1"/>
  <c r="E26" i="31" l="1"/>
  <c r="E28" s="1"/>
  <c r="E20" i="45"/>
  <c r="E22" s="1"/>
  <c r="E23"/>
  <c r="E25" s="1"/>
  <c r="E26" i="28"/>
  <c r="E28" s="1"/>
  <c r="E26" i="27"/>
  <c r="E28" s="1"/>
  <c r="E20" i="24"/>
  <c r="E22" s="1"/>
  <c r="E23"/>
  <c r="E25" s="1"/>
  <c r="E20" i="23"/>
  <c r="E22" s="1"/>
  <c r="E23"/>
  <c r="E25" s="1"/>
  <c r="E20" i="26"/>
  <c r="E22" s="1"/>
  <c r="E23"/>
  <c r="E25" s="1"/>
  <c r="E20" i="22"/>
  <c r="E22" s="1"/>
  <c r="E23"/>
  <c r="E25" s="1"/>
  <c r="E20" i="21"/>
  <c r="E22" s="1"/>
  <c r="E23"/>
  <c r="E25" s="1"/>
  <c r="E26"/>
  <c r="E28" s="1"/>
  <c r="E26" i="20"/>
  <c r="E28" s="1"/>
  <c r="E20" i="19"/>
  <c r="E22" s="1"/>
  <c r="E23"/>
  <c r="E25" s="1"/>
  <c r="E20" i="18"/>
  <c r="E22" s="1"/>
  <c r="E23"/>
  <c r="E25" s="1"/>
  <c r="E20" i="17"/>
  <c r="E22" s="1"/>
  <c r="E23"/>
  <c r="E25" s="1"/>
  <c r="E26" i="12"/>
  <c r="E28" s="1"/>
  <c r="D22" i="11"/>
  <c r="E20"/>
  <c r="E22" s="1"/>
  <c r="C22"/>
  <c r="D17"/>
  <c r="E17" s="1"/>
  <c r="E26"/>
  <c r="E28" s="1"/>
  <c r="D22" i="10"/>
  <c r="E20"/>
  <c r="E22" s="1"/>
  <c r="C22"/>
  <c r="E23"/>
  <c r="E25" s="1"/>
  <c r="D17"/>
  <c r="E17" s="1"/>
  <c r="E26"/>
  <c r="E28" s="1"/>
  <c r="D20" i="9"/>
  <c r="C22"/>
  <c r="E23"/>
  <c r="E25" s="1"/>
  <c r="D20" i="8"/>
  <c r="C22"/>
  <c r="E23"/>
  <c r="E25" s="1"/>
  <c r="D22" i="7"/>
  <c r="E20"/>
  <c r="E22" s="1"/>
  <c r="C22"/>
  <c r="E23"/>
  <c r="E25" s="1"/>
  <c r="D17"/>
  <c r="E17" s="1"/>
  <c r="E26"/>
  <c r="E28" s="1"/>
  <c r="E20" i="6"/>
  <c r="E22" s="1"/>
  <c r="E26"/>
  <c r="E28" s="1"/>
  <c r="D20" i="2"/>
  <c r="C22"/>
  <c r="E23"/>
  <c r="E25" s="1"/>
  <c r="D22" i="9" l="1"/>
  <c r="E20"/>
  <c r="E22" s="1"/>
  <c r="D22" i="8"/>
  <c r="E20"/>
  <c r="E22" s="1"/>
  <c r="D22" i="2"/>
  <c r="E20"/>
  <c r="E22" s="1"/>
  <c r="C12" i="25" l="1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C29"/>
  <c r="D29"/>
  <c r="E29"/>
  <c r="C30"/>
  <c r="D30"/>
  <c r="E30"/>
  <c r="C31"/>
  <c r="D31"/>
  <c r="E31"/>
  <c r="C32"/>
  <c r="D32"/>
  <c r="E32"/>
  <c r="C33"/>
  <c r="D33"/>
  <c r="E33"/>
  <c r="D11"/>
  <c r="E11"/>
  <c r="C11"/>
  <c r="E12" i="12"/>
  <c r="D12"/>
  <c r="E33" i="31"/>
  <c r="D33"/>
  <c r="E30"/>
  <c r="D30"/>
  <c r="E29"/>
  <c r="D29"/>
  <c r="E15"/>
  <c r="D15"/>
  <c r="E13"/>
  <c r="D13"/>
  <c r="E33" i="45"/>
  <c r="D33"/>
  <c r="E30"/>
  <c r="D30"/>
  <c r="E29"/>
  <c r="D29"/>
  <c r="E15"/>
  <c r="D15"/>
  <c r="E13"/>
  <c r="D13"/>
  <c r="E33" i="28"/>
  <c r="D33"/>
  <c r="E30"/>
  <c r="D30"/>
  <c r="E29"/>
  <c r="D29"/>
  <c r="E15"/>
  <c r="D15"/>
  <c r="E13"/>
  <c r="D13"/>
  <c r="E33" i="27"/>
  <c r="D33"/>
  <c r="E30"/>
  <c r="D30"/>
  <c r="E29"/>
  <c r="D29"/>
  <c r="E15"/>
  <c r="D15"/>
  <c r="E13"/>
  <c r="D13"/>
  <c r="E33" i="24"/>
  <c r="D33"/>
  <c r="E30"/>
  <c r="D30"/>
  <c r="E29"/>
  <c r="D29"/>
  <c r="E15"/>
  <c r="D15"/>
  <c r="E13"/>
  <c r="D13"/>
  <c r="E33" i="23"/>
  <c r="D33"/>
  <c r="E30"/>
  <c r="D30"/>
  <c r="E29"/>
  <c r="D29"/>
  <c r="E15"/>
  <c r="D15"/>
  <c r="E13"/>
  <c r="D13"/>
  <c r="E33" i="26"/>
  <c r="D33"/>
  <c r="E30"/>
  <c r="D30"/>
  <c r="E29"/>
  <c r="D29"/>
  <c r="E15"/>
  <c r="D15"/>
  <c r="E13"/>
  <c r="D13"/>
  <c r="E33" i="22"/>
  <c r="D33"/>
  <c r="E32"/>
  <c r="D32"/>
  <c r="E30"/>
  <c r="D30"/>
  <c r="E29"/>
  <c r="D29"/>
  <c r="E15"/>
  <c r="D15"/>
  <c r="E13"/>
  <c r="D13"/>
  <c r="E33" i="21"/>
  <c r="E32"/>
  <c r="D33"/>
  <c r="D32"/>
  <c r="E30"/>
  <c r="D30"/>
  <c r="E29"/>
  <c r="D29"/>
  <c r="E15"/>
  <c r="D15"/>
  <c r="E13"/>
  <c r="D13"/>
  <c r="E33" i="20"/>
  <c r="D33"/>
  <c r="E30"/>
  <c r="D30"/>
  <c r="E29"/>
  <c r="D29"/>
  <c r="E15"/>
  <c r="D15"/>
  <c r="E13"/>
  <c r="D13"/>
  <c r="E30" i="19"/>
  <c r="D30"/>
  <c r="E29"/>
  <c r="D29"/>
  <c r="E15"/>
  <c r="D15"/>
  <c r="E13"/>
  <c r="D13"/>
  <c r="E33" i="18"/>
  <c r="D33"/>
  <c r="E30"/>
  <c r="D30"/>
  <c r="E29"/>
  <c r="D29"/>
  <c r="E15"/>
  <c r="D15"/>
  <c r="E13"/>
  <c r="D13"/>
  <c r="E33" i="17"/>
  <c r="D33"/>
  <c r="E30"/>
  <c r="D30"/>
  <c r="E29"/>
  <c r="D29"/>
  <c r="E15"/>
  <c r="D15"/>
  <c r="E13"/>
  <c r="D13"/>
  <c r="E33" i="12"/>
  <c r="D33"/>
  <c r="E32"/>
  <c r="D32"/>
  <c r="E30"/>
  <c r="D30"/>
  <c r="E29"/>
  <c r="D29"/>
  <c r="E15"/>
  <c r="D15"/>
  <c r="E13"/>
  <c r="D13"/>
  <c r="E33" i="11"/>
  <c r="D33"/>
  <c r="D33" i="10"/>
  <c r="E33"/>
  <c r="D32" i="11"/>
  <c r="E30"/>
  <c r="D30"/>
  <c r="E29"/>
  <c r="D29"/>
  <c r="E15"/>
  <c r="D15"/>
  <c r="E13"/>
  <c r="D13"/>
  <c r="E30" i="10"/>
  <c r="D30"/>
  <c r="E29"/>
  <c r="D29"/>
  <c r="E15"/>
  <c r="D15"/>
  <c r="E13"/>
  <c r="D13"/>
  <c r="E30" i="9"/>
  <c r="E33"/>
  <c r="D33"/>
  <c r="E32"/>
  <c r="D32"/>
  <c r="D30"/>
  <c r="E29"/>
  <c r="D29"/>
  <c r="E15"/>
  <c r="D15"/>
  <c r="E13"/>
  <c r="D13"/>
  <c r="E13" i="8"/>
  <c r="D13"/>
  <c r="E33"/>
  <c r="D33"/>
  <c r="E32"/>
  <c r="D32"/>
  <c r="E30"/>
  <c r="D30"/>
  <c r="D29"/>
  <c r="E15"/>
  <c r="D15"/>
  <c r="E15" i="7"/>
  <c r="D30"/>
  <c r="D33"/>
  <c r="D15"/>
  <c r="E13"/>
  <c r="D13"/>
  <c r="E33" i="6"/>
  <c r="E30"/>
  <c r="E29"/>
  <c r="D33"/>
  <c r="D30"/>
  <c r="D29"/>
  <c r="C30"/>
  <c r="C29"/>
  <c r="E15"/>
  <c r="D15"/>
  <c r="E13"/>
  <c r="D13"/>
  <c r="E15" i="2"/>
  <c r="D15"/>
  <c r="D32"/>
  <c r="D33"/>
  <c r="D13"/>
  <c r="C33" i="31" l="1"/>
  <c r="C33" i="45"/>
  <c r="C33" i="28"/>
  <c r="C33" i="27"/>
  <c r="C33" i="24"/>
  <c r="C33" i="23"/>
  <c r="C33" i="26"/>
  <c r="C33" i="22"/>
  <c r="C33" i="21"/>
  <c r="C33" i="20"/>
  <c r="D33" i="19"/>
  <c r="E33"/>
  <c r="C33"/>
  <c r="C33" i="18"/>
  <c r="C33" i="17"/>
  <c r="C33" i="12"/>
  <c r="C33" i="11"/>
  <c r="C33" i="10"/>
  <c r="C33" i="9"/>
  <c r="C33" i="8"/>
  <c r="C33" i="7"/>
  <c r="C33" i="6"/>
  <c r="D29" i="7" l="1"/>
</calcChain>
</file>

<file path=xl/sharedStrings.xml><?xml version="1.0" encoding="utf-8"?>
<sst xmlns="http://schemas.openxmlformats.org/spreadsheetml/2006/main" count="1210" uniqueCount="61">
  <si>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</si>
  <si>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</si>
  <si>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</si>
  <si>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</si>
  <si>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</si>
  <si>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</si>
  <si>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</si>
  <si>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</si>
  <si>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</si>
  <si>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</si>
  <si>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</si>
  <si>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</si>
  <si>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</si>
  <si>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</si>
  <si>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</si>
  <si>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</si>
  <si>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</si>
  <si>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</si>
  <si>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</si>
  <si>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</si>
  <si>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</si>
  <si>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</si>
  <si>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</si>
  <si>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</si>
  <si>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</si>
  <si>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</si>
  <si>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</si>
  <si>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</si>
  <si>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</si>
  <si>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</si>
  <si>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 " октября 2018 г.</t>
  </si>
  <si>
    <t>КГУ "Средняя школа №1 города Атбасар отдела образования Атбасарского района"</t>
  </si>
  <si>
    <t>Коммунальное государственное учреждение "Средняя школа №2 города Атбасар отдела образования Атбасарского района"</t>
  </si>
  <si>
    <t>КГУ "Средняя школа №3 города Атбасар отдела образования Атбасарского района"</t>
  </si>
  <si>
    <t>КГУ "Средняя школа №4 города Атбасар отдела образования Атбасарского района"</t>
  </si>
  <si>
    <t>КГУ "Средняя школа №5 города Атбасар отдела образования Атбасарского района"</t>
  </si>
  <si>
    <t>КГУ "Казахская средняя школа №7 города Атбасар отдела образования Атбасарского района"</t>
  </si>
  <si>
    <t>Коммунальное государственное учреждение "Средняя школа №6 отдела образования Атбасарского района"</t>
  </si>
  <si>
    <t>КГУ "Средняя школа №8 с пришкольным интернатом города Атбасар отдела образования Атбасарского района"</t>
  </si>
  <si>
    <t>КГУ "Борисовкая средняя школа отдела образования Атбасарского района"</t>
  </si>
  <si>
    <t>КГУ "Бейсхазретская основная школа отдела образования Атбасарского района"</t>
  </si>
  <si>
    <t>КГУ "Есенгельдинская средняя школа отдела образования "</t>
  </si>
  <si>
    <t>КГУ "Адырская основная школа отдела образования Атбасарского района отдела образования Атбасарского района""</t>
  </si>
  <si>
    <t>КГУ "Мариновская казахская средняя школа отдела образования Атбасарского района"</t>
  </si>
  <si>
    <t>КГУ "Мариновская средняя школа отдела образования Атбасарского района"</t>
  </si>
  <si>
    <t>КГУ "Новосельская средняя школа отдела образования Атбасарского района"</t>
  </si>
  <si>
    <t>ГУ "Ново - Мариновская основная школа отдела образования Атбасарского района"</t>
  </si>
  <si>
    <t>КГУ "Средняя школа №1 с.Бастау отдела образования Атбасарского района"</t>
  </si>
  <si>
    <t>КГУ "Средняя школа №2 с.Бастау отдела образования Атбасарского района"</t>
  </si>
  <si>
    <t>КГУ "Полтавская средняя школа отдела образования Атбасарского района"</t>
  </si>
  <si>
    <t>СВОД</t>
  </si>
  <si>
    <t>по состоянию на "1" октября 2018 г.</t>
  </si>
  <si>
    <t>3.1. Административный персонал</t>
  </si>
  <si>
    <t>3.2. Основной персонал - учителя</t>
  </si>
  <si>
    <t>по состоянию на "1 " октября 2018г.</t>
  </si>
  <si>
    <t>КГУ "Средняя школа  с Акана Курманова отдела образования Атбасарского района"</t>
  </si>
  <si>
    <t>по состоянию на "1"октября 2018 г.</t>
  </si>
  <si>
    <t>по состоянию на "1 "октября 2018 г.</t>
  </si>
  <si>
    <t>по состоянию на "1 "сентября 2018 г.</t>
  </si>
  <si>
    <t>по состоянию на "1" октября 2018г.</t>
  </si>
  <si>
    <t>КГУ "Магдалиновская начальная школа отдела образования Атбасарского района"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</si>
</sst>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opLeftCell="A10" workbookViewId="0">
      <selection activeCell="C11" sqref="C11:E33"/>
    </sheetView>
  </sheetViews>
  <sheetFormatPr defaultColWidth="9.140625" defaultRowHeight="20.25"/>
  <cols>
    <col min="1" max="1" width="69.42578125" style="2" customWidth="1"/>
    <col min="2" max="2" width="9.140625" style="3"/>
    <col min="3" max="5" width="19.7109375" style="2" customWidth="1"/>
    <col min="6" max="7" width="12" style="2" customWidth="1"/>
    <col min="8" max="16384" width="9.140625" style="2"/>
  </cols>
  <sheetData>
    <row r="1" spans="1:5">
      <c r="A1" s="38" t="s">
        <v>15</v>
      </c>
      <c r="B1" s="38"/>
      <c r="C1" s="38"/>
      <c r="D1" s="38"/>
      <c r="E1" s="38"/>
    </row>
    <row r="2" spans="1:5">
      <c r="A2" s="38" t="s">
        <v>30</v>
      </c>
      <c r="B2" s="38"/>
      <c r="C2" s="38"/>
      <c r="D2" s="38"/>
      <c r="E2" s="38"/>
    </row>
    <row r="3" spans="1:5">
      <c r="A3" s="1"/>
    </row>
    <row r="4" spans="1:5">
      <c r="A4" s="39" t="s">
        <v>50</v>
      </c>
      <c r="B4" s="39"/>
      <c r="C4" s="39"/>
      <c r="D4" s="39"/>
      <c r="E4" s="39"/>
    </row>
    <row r="5" spans="1:5" ht="15.75" customHeight="1">
      <c r="A5" s="40" t="s">
        <v>17</v>
      </c>
      <c r="B5" s="40"/>
      <c r="C5" s="40"/>
      <c r="D5" s="40"/>
      <c r="E5" s="40"/>
    </row>
    <row r="6" spans="1:5">
      <c r="A6" s="4"/>
    </row>
    <row r="7" spans="1:5">
      <c r="A7" s="15" t="s">
        <v>18</v>
      </c>
    </row>
    <row r="8" spans="1:5">
      <c r="A8" s="1"/>
    </row>
    <row r="9" spans="1:5">
      <c r="A9" s="41" t="s">
        <v>29</v>
      </c>
      <c r="B9" s="42" t="s">
        <v>19</v>
      </c>
      <c r="C9" s="41" t="s">
        <v>16</v>
      </c>
      <c r="D9" s="41"/>
      <c r="E9" s="41"/>
    </row>
    <row r="10" spans="1:5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5">
      <c r="A11" s="7" t="s">
        <v>22</v>
      </c>
      <c r="B11" s="8" t="s">
        <v>10</v>
      </c>
      <c r="C11" s="21" t="e">
        <f>'СШ №1'!C11+'СШ №2'!C11+'СШ №3'!C11+'СШ №4'!C11+'СШ №5'!C11+'СШ №6'!C11+'СШ №7'!C11+'сш №8'!C11+'Адыр ош'!C11+'борис сш'!C11+бесх!C11+есенг!C11+марксш!C11+'мар СШ'!C11+магд!C11+новос!C11+'ново-мар'!C11+'ново-сам'!C11+бастау1!C11+'бастау2)'!C11+#REF!+#REF!+полт!C11+#REF!+#REF!+#REF!+#REF!+#REF!+#REF!+#REF!+#REF!+#REF!+#REF!</f>
        <v>#REF!</v>
      </c>
      <c r="D11" s="21" t="e">
        <f>'СШ №1'!D11+'СШ №2'!D11+'СШ №3'!D11+'СШ №4'!D11+'СШ №5'!D11+'СШ №6'!D11+'СШ №7'!D11+'сш №8'!D11+'Адыр ош'!D11+'борис сш'!D11+бесх!D11+есенг!D11+марксш!D11+'мар СШ'!D11+магд!D11+новос!D11+'ново-мар'!D11+'ново-сам'!D11+бастау1!D11+'бастау2)'!D11+#REF!+#REF!+полт!D11+#REF!+#REF!+#REF!+#REF!+#REF!+#REF!+#REF!+#REF!+#REF!+#REF!</f>
        <v>#REF!</v>
      </c>
      <c r="E11" s="21" t="e">
        <f>'СШ №1'!E11+'СШ №2'!E11+'СШ №3'!E11+'СШ №4'!E11+'СШ №5'!E11+'СШ №6'!E11+'СШ №7'!E11+'сш №8'!E11+'Адыр ош'!E11+'борис сш'!E11+бесх!E11+есенг!E11+марксш!E11+'мар СШ'!E11+магд!E11+новос!E11+'ново-мар'!E11+'ново-сам'!E11+бастау1!E11+'бастау2)'!E11+#REF!+#REF!+полт!E11+#REF!+#REF!+#REF!+#REF!+#REF!+#REF!+#REF!+#REF!+#REF!+#REF!</f>
        <v>#REF!</v>
      </c>
    </row>
    <row r="12" spans="1:5" ht="25.5">
      <c r="A12" s="12" t="s">
        <v>25</v>
      </c>
      <c r="B12" s="8" t="s">
        <v>2</v>
      </c>
      <c r="C12" s="21" t="e">
        <f>'СШ №1'!C12+'СШ №2'!C12+'СШ №3'!C12+'СШ №4'!C12+'СШ №5'!C12+'СШ №6'!C12+'СШ №7'!C12+'сш №8'!C12+'Адыр ош'!C12+'борис сш'!C12+бесх!C12+есенг!C12+марксш!C12+'мар СШ'!C12+магд!C12+новос!C12+'ново-мар'!C12+'ново-сам'!C12+бастау1!C12+'бастау2)'!C12+#REF!+#REF!+полт!C12+#REF!+#REF!+#REF!+#REF!+#REF!+#REF!+#REF!+#REF!+#REF!+#REF!</f>
        <v>#REF!</v>
      </c>
      <c r="D12" s="21" t="e">
        <f>'СШ №1'!D12+'СШ №2'!D12+'СШ №3'!D12+'СШ №4'!D12+'СШ №5'!D12+'СШ №6'!D12+'СШ №7'!D12+'сш №8'!D12+'Адыр ош'!D12+'борис сш'!D12+бесх!D12+есенг!D12+марксш!D12+'мар СШ'!D12+магд!D12+новос!D12+'ново-мар'!D12+'ново-сам'!D12+бастау1!D12+'бастау2)'!D12+#REF!+#REF!+полт!D12+#REF!+#REF!+#REF!+#REF!+#REF!+#REF!+#REF!+#REF!+#REF!+#REF!</f>
        <v>#REF!</v>
      </c>
      <c r="E12" s="21" t="e">
        <f>'СШ №1'!E12+'СШ №2'!E12+'СШ №3'!E12+'СШ №4'!E12+'СШ №5'!E12+'СШ №6'!E12+'СШ №7'!E12+'сш №8'!E12+'Адыр ош'!E12+'борис сш'!E12+бесх!E12+есенг!E12+марксш!E12+'мар СШ'!E12+магд!E12+новос!E12+'ново-мар'!E12+'ново-сам'!E12+бастау1!E12+'бастау2)'!E12+#REF!+#REF!+полт!E12+#REF!+#REF!+#REF!+#REF!+#REF!+#REF!+#REF!+#REF!+#REF!+#REF!</f>
        <v>#REF!</v>
      </c>
    </row>
    <row r="13" spans="1:5" ht="25.5">
      <c r="A13" s="7" t="s">
        <v>11</v>
      </c>
      <c r="B13" s="8" t="s">
        <v>2</v>
      </c>
      <c r="C13" s="21" t="e">
        <f>'СШ №1'!C13+'СШ №2'!C13+'СШ №3'!C13+'СШ №4'!C13+'СШ №5'!C13+'СШ №6'!C13+'СШ №7'!C13+'сш №8'!C13+'Адыр ош'!C13+'борис сш'!C13+бесх!C13+есенг!C13+марксш!C13+'мар СШ'!C13+магд!C13+новос!C13+'ново-мар'!C13+'ново-сам'!C13+бастау1!C13+'бастау2)'!C13+#REF!+#REF!+полт!C13+#REF!+#REF!+#REF!+#REF!+#REF!+#REF!+#REF!+#REF!+#REF!+#REF!</f>
        <v>#REF!</v>
      </c>
      <c r="D13" s="21" t="e">
        <f>'СШ №1'!D13+'СШ №2'!D13+'СШ №3'!D13+'СШ №4'!D13+'СШ №5'!D13+'СШ №6'!D13+'СШ №7'!D13+'сш №8'!D13+'Адыр ош'!D13+'борис сш'!D13+бесх!D13+есенг!D13+марксш!D13+'мар СШ'!D13+магд!D13+новос!D13+'ново-мар'!D13+'ново-сам'!D13+бастау1!D13+'бастау2)'!D13+#REF!+#REF!+полт!D13+#REF!+#REF!+#REF!+#REF!+#REF!+#REF!+#REF!+#REF!+#REF!+#REF!</f>
        <v>#REF!</v>
      </c>
      <c r="E13" s="21" t="e">
        <f>'СШ №1'!E13+'СШ №2'!E13+'СШ №3'!E13+'СШ №4'!E13+'СШ №5'!E13+'СШ №6'!E13+'СШ №7'!E13+'сш №8'!E13+'Адыр ош'!E13+'борис сш'!E13+бесх!E13+есенг!E13+марксш!E13+'мар СШ'!E13+магд!E13+новос!E13+'ново-мар'!E13+'ново-сам'!E13+бастау1!E13+'бастау2)'!E13+#REF!+#REF!+полт!E13+#REF!+#REF!+#REF!+#REF!+#REF!+#REF!+#REF!+#REF!+#REF!+#REF!</f>
        <v>#REF!</v>
      </c>
    </row>
    <row r="14" spans="1:5">
      <c r="A14" s="10" t="s">
        <v>0</v>
      </c>
      <c r="B14" s="11"/>
      <c r="C14" s="21" t="e">
        <f>'СШ №1'!C14+'СШ №2'!C14+'СШ №3'!C14+'СШ №4'!C14+'СШ №5'!C14+'СШ №6'!C14+'СШ №7'!C14+'сш №8'!C14+'Адыр ош'!C14+'борис сш'!C14+бесх!C14+есенг!C14+марксш!C14+'мар СШ'!C14+магд!C14+новос!C14+'ново-мар'!C14+'ново-сам'!C14+бастау1!C14+'бастау2)'!C14+#REF!+#REF!+полт!C14+#REF!+#REF!+#REF!+#REF!+#REF!+#REF!+#REF!+#REF!+#REF!+#REF!</f>
        <v>#REF!</v>
      </c>
      <c r="D14" s="21" t="e">
        <f>'СШ №1'!D14+'СШ №2'!D14+'СШ №3'!D14+'СШ №4'!D14+'СШ №5'!D14+'СШ №6'!D14+'СШ №7'!D14+'сш №8'!D14+'Адыр ош'!D14+'борис сш'!D14+бесх!D14+есенг!D14+марксш!D14+'мар СШ'!D14+магд!D14+новос!D14+'ново-мар'!D14+'ново-сам'!D14+бастау1!D14+'бастау2)'!D14+#REF!+#REF!+полт!D14+#REF!+#REF!+#REF!+#REF!+#REF!+#REF!+#REF!+#REF!+#REF!+#REF!</f>
        <v>#REF!</v>
      </c>
      <c r="E14" s="21" t="e">
        <f>'СШ №1'!E14+'СШ №2'!E14+'СШ №3'!E14+'СШ №4'!E14+'СШ №5'!E14+'СШ №6'!E14+'СШ №7'!E14+'сш №8'!E14+'Адыр ош'!E14+'борис сш'!E14+бесх!E14+есенг!E14+марксш!E14+'мар СШ'!E14+магд!E14+новос!E14+'ново-мар'!E14+'ново-сам'!E14+бастау1!E14+'бастау2)'!E14+#REF!+#REF!+полт!E14+#REF!+#REF!+#REF!+#REF!+#REF!+#REF!+#REF!+#REF!+#REF!+#REF!</f>
        <v>#REF!</v>
      </c>
    </row>
    <row r="15" spans="1:5" ht="25.5">
      <c r="A15" s="7" t="s">
        <v>12</v>
      </c>
      <c r="B15" s="8" t="s">
        <v>2</v>
      </c>
      <c r="C15" s="21" t="e">
        <f>'СШ №1'!C15+'СШ №2'!C15+'СШ №3'!C15+'СШ №4'!C15+'СШ №5'!C15+'СШ №6'!C15+'СШ №7'!C15+'сш №8'!C15+'Адыр ош'!C15+'борис сш'!C15+бесх!C15+есенг!C15+марксш!C15+'мар СШ'!C15+магд!C15+новос!C15+'ново-мар'!C15+'ново-сам'!C15+бастау1!C15+'бастау2)'!C15+#REF!+#REF!+полт!C15+#REF!+#REF!+#REF!+#REF!+#REF!+#REF!+#REF!+#REF!+#REF!+#REF!</f>
        <v>#REF!</v>
      </c>
      <c r="D15" s="21" t="e">
        <f>'СШ №1'!D15+'СШ №2'!D15+'СШ №3'!D15+'СШ №4'!D15+'СШ №5'!D15+'СШ №6'!D15+'СШ №7'!D15+'сш №8'!D15+'Адыр ош'!D15+'борис сш'!D15+бесх!D15+есенг!D15+марксш!D15+'мар СШ'!D15+магд!D15+новос!D15+'ново-мар'!D15+'ново-сам'!D15+бастау1!D15+'бастау2)'!D15+#REF!+#REF!+полт!D15+#REF!+#REF!+#REF!+#REF!+#REF!+#REF!+#REF!+#REF!+#REF!+#REF!</f>
        <v>#REF!</v>
      </c>
      <c r="E15" s="21" t="e">
        <f>'СШ №1'!E15+'СШ №2'!E15+'СШ №3'!E15+'СШ №4'!E15+'СШ №5'!E15+'СШ №6'!E15+'СШ №7'!E15+'сш №8'!E15+'Адыр ош'!E15+'борис сш'!E15+бесх!E15+есенг!E15+марксш!E15+'мар СШ'!E15+магд!E15+новос!E15+'ново-мар'!E15+'ново-сам'!E15+бастау1!E15+'бастау2)'!E15+#REF!+#REF!+полт!E15+#REF!+#REF!+#REF!+#REF!+#REF!+#REF!+#REF!+#REF!+#REF!+#REF!</f>
        <v>#REF!</v>
      </c>
    </row>
    <row r="16" spans="1:5">
      <c r="A16" s="10" t="s">
        <v>1</v>
      </c>
      <c r="B16" s="11"/>
      <c r="C16" s="21" t="e">
        <f>'СШ №1'!C16+'СШ №2'!C16+'СШ №3'!C16+'СШ №4'!C16+'СШ №5'!C16+'СШ №6'!C16+'СШ №7'!C16+'сш №8'!C16+'Адыр ош'!C16+'борис сш'!C16+бесх!C16+есенг!C16+марксш!C16+'мар СШ'!C16+магд!C16+новос!C16+'ново-мар'!C16+'ново-сам'!C16+бастау1!C16+'бастау2)'!C16+#REF!+#REF!+полт!C16+#REF!+#REF!+#REF!+#REF!+#REF!+#REF!+#REF!+#REF!+#REF!+#REF!</f>
        <v>#REF!</v>
      </c>
      <c r="D16" s="21" t="e">
        <f>'СШ №1'!D16+'СШ №2'!D16+'СШ №3'!D16+'СШ №4'!D16+'СШ №5'!D16+'СШ №6'!D16+'СШ №7'!D16+'сш №8'!D16+'Адыр ош'!D16+'борис сш'!D16+бесх!D16+есенг!D16+марксш!D16+'мар СШ'!D16+магд!D16+новос!D16+'ново-мар'!D16+'ново-сам'!D16+бастау1!D16+'бастау2)'!D16+#REF!+#REF!+полт!D16+#REF!+#REF!+#REF!+#REF!+#REF!+#REF!+#REF!+#REF!+#REF!+#REF!</f>
        <v>#REF!</v>
      </c>
      <c r="E16" s="21" t="e">
        <f>'СШ №1'!E16+'СШ №2'!E16+'СШ №3'!E16+'СШ №4'!E16+'СШ №5'!E16+'СШ №6'!E16+'СШ №7'!E16+'сш №8'!E16+'Адыр ош'!E16+'борис сш'!E16+бесх!E16+есенг!E16+марксш!E16+'мар СШ'!E16+магд!E16+новос!E16+'ново-мар'!E16+'ново-сам'!E16+бастау1!E16+'бастау2)'!E16+#REF!+#REF!+полт!E16+#REF!+#REF!+#REF!+#REF!+#REF!+#REF!+#REF!+#REF!+#REF!+#REF!</f>
        <v>#REF!</v>
      </c>
    </row>
    <row r="17" spans="1:5" ht="25.5">
      <c r="A17" s="9" t="s">
        <v>13</v>
      </c>
      <c r="B17" s="8" t="s">
        <v>2</v>
      </c>
      <c r="C17" s="21" t="e">
        <f>'СШ №1'!C17+'СШ №2'!C17+'СШ №3'!C17+'СШ №4'!C17+'СШ №5'!C17+'СШ №6'!C17+'СШ №7'!C17+'сш №8'!C17+'Адыр ош'!C17+'борис сш'!C17+бесх!C17+есенг!C17+марксш!C17+'мар СШ'!C17+магд!C17+новос!C17+'ново-мар'!C17+'ново-сам'!C17+бастау1!C17+'бастау2)'!C17+#REF!+#REF!+полт!C17+#REF!+#REF!+#REF!+#REF!+#REF!+#REF!+#REF!+#REF!+#REF!+#REF!</f>
        <v>#REF!</v>
      </c>
      <c r="D17" s="21" t="e">
        <f>'СШ №1'!D17+'СШ №2'!D17+'СШ №3'!D17+'СШ №4'!D17+'СШ №5'!D17+'СШ №6'!D17+'СШ №7'!D17+'сш №8'!D17+'Адыр ош'!D17+'борис сш'!D17+бесх!D17+есенг!D17+марксш!D17+'мар СШ'!D17+магд!D17+новос!D17+'ново-мар'!D17+'ново-сам'!D17+бастау1!D17+'бастау2)'!D17+#REF!+#REF!+полт!D17+#REF!+#REF!+#REF!+#REF!+#REF!+#REF!+#REF!+#REF!+#REF!+#REF!</f>
        <v>#REF!</v>
      </c>
      <c r="E17" s="21" t="e">
        <f>'СШ №1'!E17+'СШ №2'!E17+'СШ №3'!E17+'СШ №4'!E17+'СШ №5'!E17+'СШ №6'!E17+'СШ №7'!E17+'сш №8'!E17+'Адыр ош'!E17+'борис сш'!E17+бесх!E17+есенг!E17+марксш!E17+'мар СШ'!E17+магд!E17+новос!E17+'ново-мар'!E17+'ново-сам'!E17+бастау1!E17+'бастау2)'!E17+#REF!+#REF!+полт!E17+#REF!+#REF!+#REF!+#REF!+#REF!+#REF!+#REF!+#REF!+#REF!+#REF!</f>
        <v>#REF!</v>
      </c>
    </row>
    <row r="18" spans="1:5">
      <c r="A18" s="12" t="s">
        <v>4</v>
      </c>
      <c r="B18" s="13" t="s">
        <v>3</v>
      </c>
      <c r="C18" s="21" t="e">
        <f>'СШ №1'!C18+'СШ №2'!C18+'СШ №3'!C18+'СШ №4'!C18+'СШ №5'!C18+'СШ №6'!C18+'СШ №7'!C18+'сш №8'!C18+'Адыр ош'!C18+'борис сш'!C18+бесх!C18+есенг!C18+марксш!C18+'мар СШ'!C18+магд!C18+новос!C18+'ново-мар'!C18+'ново-сам'!C18+бастау1!C18+'бастау2)'!C18+#REF!+#REF!+полт!C18+#REF!+#REF!+#REF!+#REF!+#REF!+#REF!+#REF!+#REF!+#REF!+#REF!</f>
        <v>#REF!</v>
      </c>
      <c r="D18" s="21" t="e">
        <f>'СШ №1'!D18+'СШ №2'!D18+'СШ №3'!D18+'СШ №4'!D18+'СШ №5'!D18+'СШ №6'!D18+'СШ №7'!D18+'сш №8'!D18+'Адыр ош'!D18+'борис сш'!D18+бесх!D18+есенг!D18+марксш!D18+'мар СШ'!D18+магд!D18+новос!D18+'ново-мар'!D18+'ново-сам'!D18+бастау1!D18+'бастау2)'!D18+#REF!+#REF!+полт!D18+#REF!+#REF!+#REF!+#REF!+#REF!+#REF!+#REF!+#REF!+#REF!+#REF!</f>
        <v>#REF!</v>
      </c>
      <c r="E18" s="21" t="e">
        <f>'СШ №1'!E18+'СШ №2'!E18+'СШ №3'!E18+'СШ №4'!E18+'СШ №5'!E18+'СШ №6'!E18+'СШ №7'!E18+'сш №8'!E18+'Адыр ош'!E18+'борис сш'!E18+бесх!E18+есенг!E18+марксш!E18+'мар СШ'!E18+магд!E18+новос!E18+'ново-мар'!E18+'ново-сам'!E18+бастау1!E18+'бастау2)'!E18+#REF!+#REF!+полт!E18+#REF!+#REF!+#REF!+#REF!+#REF!+#REF!+#REF!+#REF!+#REF!+#REF!</f>
        <v>#REF!</v>
      </c>
    </row>
    <row r="19" spans="1:5" ht="21.95" customHeight="1">
      <c r="A19" s="12" t="s">
        <v>27</v>
      </c>
      <c r="B19" s="8" t="s">
        <v>28</v>
      </c>
      <c r="C19" s="21" t="e">
        <f>'СШ №1'!C19+'СШ №2'!C19+'СШ №3'!C19+'СШ №4'!C19+'СШ №5'!C19+'СШ №6'!C19+'СШ №7'!C19+'сш №8'!C19+'Адыр ош'!C19+'борис сш'!C19+бесх!C19+есенг!C19+марксш!C19+'мар СШ'!C19+магд!C19+новос!C19+'ново-мар'!C19+'ново-сам'!C19+бастау1!C19+'бастау2)'!C19+#REF!+#REF!+полт!C19+#REF!+#REF!+#REF!+#REF!+#REF!+#REF!+#REF!+#REF!+#REF!+#REF!</f>
        <v>#REF!</v>
      </c>
      <c r="D19" s="21" t="e">
        <f>'СШ №1'!D19+'СШ №2'!D19+'СШ №3'!D19+'СШ №4'!D19+'СШ №5'!D19+'СШ №6'!D19+'СШ №7'!D19+'сш №8'!D19+'Адыр ош'!D19+'борис сш'!D19+бесх!D19+есенг!D19+марксш!D19+'мар СШ'!D19+магд!D19+новос!D19+'ново-мар'!D19+'ново-сам'!D19+бастау1!D19+'бастау2)'!D19+#REF!+#REF!+полт!D19+#REF!+#REF!+#REF!+#REF!+#REF!+#REF!+#REF!+#REF!+#REF!+#REF!</f>
        <v>#REF!</v>
      </c>
      <c r="E19" s="21" t="e">
        <f>'СШ №1'!E19+'СШ №2'!E19+'СШ №3'!E19+'СШ №4'!E19+'СШ №5'!E19+'СШ №6'!E19+'СШ №7'!E19+'сш №8'!E19+'Адыр ош'!E19+'борис сш'!E19+бесх!E19+есенг!E19+марксш!E19+'мар СШ'!E19+магд!E19+новос!E19+'ново-мар'!E19+'ново-сам'!E19+бастау1!E19+'бастау2)'!E19+#REF!+#REF!+полт!E19+#REF!+#REF!+#REF!+#REF!+#REF!+#REF!+#REF!+#REF!+#REF!+#REF!</f>
        <v>#REF!</v>
      </c>
    </row>
    <row r="20" spans="1:5" ht="25.5">
      <c r="A20" s="9" t="s">
        <v>23</v>
      </c>
      <c r="B20" s="8" t="s">
        <v>2</v>
      </c>
      <c r="C20" s="21" t="e">
        <f>'СШ №1'!C20+'СШ №2'!C20+'СШ №3'!C20+'СШ №4'!C20+'СШ №5'!C20+'СШ №6'!C20+'СШ №7'!C20+'сш №8'!C20+'Адыр ош'!C20+'борис сш'!C20+бесх!C20+есенг!C20+марксш!C20+'мар СШ'!C20+магд!C20+новос!C20+'ново-мар'!C20+'ново-сам'!C20+бастау1!C20+'бастау2)'!C20+#REF!+#REF!+полт!C20+#REF!+#REF!+#REF!+#REF!+#REF!+#REF!+#REF!+#REF!+#REF!+#REF!</f>
        <v>#REF!</v>
      </c>
      <c r="D20" s="21" t="e">
        <f>'СШ №1'!D20+'СШ №2'!D20+'СШ №3'!D20+'СШ №4'!D20+'СШ №5'!D20+'СШ №6'!D20+'СШ №7'!D20+'сш №8'!D20+'Адыр ош'!D20+'борис сш'!D20+бесх!D20+есенг!D20+марксш!D20+'мар СШ'!D20+магд!D20+новос!D20+'ново-мар'!D20+'ново-сам'!D20+бастау1!D20+'бастау2)'!D20+#REF!+#REF!+полт!D20+#REF!+#REF!+#REF!+#REF!+#REF!+#REF!+#REF!+#REF!+#REF!+#REF!</f>
        <v>#REF!</v>
      </c>
      <c r="E20" s="21" t="e">
        <f>'СШ №1'!E20+'СШ №2'!E20+'СШ №3'!E20+'СШ №4'!E20+'СШ №5'!E20+'СШ №6'!E20+'СШ №7'!E20+'сш №8'!E20+'Адыр ош'!E20+'борис сш'!E20+бесх!E20+есенг!E20+марксш!E20+'мар СШ'!E20+магд!E20+новос!E20+'ново-мар'!E20+'ново-сам'!E20+бастау1!E20+'бастау2)'!E20+#REF!+#REF!+полт!E20+#REF!+#REF!+#REF!+#REF!+#REF!+#REF!+#REF!+#REF!+#REF!+#REF!</f>
        <v>#REF!</v>
      </c>
    </row>
    <row r="21" spans="1:5">
      <c r="A21" s="12" t="s">
        <v>4</v>
      </c>
      <c r="B21" s="13" t="s">
        <v>3</v>
      </c>
      <c r="C21" s="21" t="e">
        <f>'СШ №1'!C21+'СШ №2'!C21+'СШ №3'!C21+'СШ №4'!C21+'СШ №5'!C21+'СШ №6'!C21+'СШ №7'!C21+'сш №8'!C21+'Адыр ош'!C21+'борис сш'!C21+бесх!C21+есенг!C21+марксш!C21+'мар СШ'!C21+магд!C21+новос!C21+'ново-мар'!C21+'ново-сам'!C21+бастау1!C21+'бастау2)'!C21+#REF!+#REF!+полт!C21+#REF!+#REF!+#REF!+#REF!+#REF!+#REF!+#REF!+#REF!+#REF!+#REF!</f>
        <v>#REF!</v>
      </c>
      <c r="D21" s="21" t="e">
        <f>'СШ №1'!D21+'СШ №2'!D21+'СШ №3'!D21+'СШ №4'!D21+'СШ №5'!D21+'СШ №6'!D21+'СШ №7'!D21+'сш №8'!D21+'Адыр ош'!D21+'борис сш'!D21+бесх!D21+есенг!D21+марксш!D21+'мар СШ'!D21+магд!D21+новос!D21+'ново-мар'!D21+'ново-сам'!D21+бастау1!D21+'бастау2)'!D21+#REF!+#REF!+полт!D21+#REF!+#REF!+#REF!+#REF!+#REF!+#REF!+#REF!+#REF!+#REF!+#REF!</f>
        <v>#REF!</v>
      </c>
      <c r="E21" s="21" t="e">
        <f>'СШ №1'!E21+'СШ №2'!E21+'СШ №3'!E21+'СШ №4'!E21+'СШ №5'!E21+'СШ №6'!E21+'СШ №7'!E21+'сш №8'!E21+'Адыр ош'!E21+'борис сш'!E21+бесх!E21+есенг!E21+марксш!E21+'мар СШ'!E21+магд!E21+новос!E21+'ново-мар'!E21+'ново-сам'!E21+бастау1!E21+'бастау2)'!E21+#REF!+#REF!+полт!E21+#REF!+#REF!+#REF!+#REF!+#REF!+#REF!+#REF!+#REF!+#REF!+#REF!</f>
        <v>#REF!</v>
      </c>
    </row>
    <row r="22" spans="1:5" ht="21.95" customHeight="1">
      <c r="A22" s="12" t="s">
        <v>27</v>
      </c>
      <c r="B22" s="8" t="s">
        <v>28</v>
      </c>
      <c r="C22" s="21" t="e">
        <f>'СШ №1'!C22+'СШ №2'!C22+'СШ №3'!C22+'СШ №4'!C22+'СШ №5'!C22+'СШ №6'!C22+'СШ №7'!C22+'сш №8'!C22+'Адыр ош'!C22+'борис сш'!C22+бесх!C22+есенг!C22+марксш!C22+'мар СШ'!C22+магд!C22+новос!C22+'ново-мар'!C22+'ново-сам'!C22+бастау1!C22+'бастау2)'!C22+#REF!+#REF!+полт!C22+#REF!+#REF!+#REF!+#REF!+#REF!+#REF!+#REF!+#REF!+#REF!+#REF!</f>
        <v>#REF!</v>
      </c>
      <c r="D22" s="21" t="e">
        <f>'СШ №1'!D22+'СШ №2'!D22+'СШ №3'!D22+'СШ №4'!D22+'СШ №5'!D22+'СШ №6'!D22+'СШ №7'!D22+'сш №8'!D22+'Адыр ош'!D22+'борис сш'!D22+бесх!D22+есенг!D22+марксш!D22+'мар СШ'!D22+магд!D22+новос!D22+'ново-мар'!D22+'ново-сам'!D22+бастау1!D22+'бастау2)'!D22+#REF!+#REF!+полт!D22+#REF!+#REF!+#REF!+#REF!+#REF!+#REF!+#REF!+#REF!+#REF!+#REF!</f>
        <v>#REF!</v>
      </c>
      <c r="E22" s="21" t="e">
        <f>'СШ №1'!E22+'СШ №2'!E22+'СШ №3'!E22+'СШ №4'!E22+'СШ №5'!E22+'СШ №6'!E22+'СШ №7'!E22+'сш №8'!E22+'Адыр ош'!E22+'борис сш'!E22+бесх!E22+есенг!E22+марксш!E22+'мар СШ'!E22+магд!E22+новос!E22+'ново-мар'!E22+'ново-сам'!E22+бастау1!E22+'бастау2)'!E22+#REF!+#REF!+полт!E22+#REF!+#REF!+#REF!+#REF!+#REF!+#REF!+#REF!+#REF!+#REF!+#REF!</f>
        <v>#REF!</v>
      </c>
    </row>
    <row r="23" spans="1:5" ht="39">
      <c r="A23" s="16" t="s">
        <v>26</v>
      </c>
      <c r="B23" s="8" t="s">
        <v>2</v>
      </c>
      <c r="C23" s="21" t="e">
        <f>'СШ №1'!C23+'СШ №2'!C23+'СШ №3'!C23+'СШ №4'!C23+'СШ №5'!C23+'СШ №6'!C23+'СШ №7'!C23+'сш №8'!C23+'Адыр ош'!C23+'борис сш'!C23+бесх!C23+есенг!C23+марксш!C23+'мар СШ'!C23+магд!C23+новос!C23+'ново-мар'!C23+'ново-сам'!C23+бастау1!C23+'бастау2)'!C23+#REF!+#REF!+полт!C23+#REF!+#REF!+#REF!+#REF!+#REF!+#REF!+#REF!+#REF!+#REF!+#REF!</f>
        <v>#REF!</v>
      </c>
      <c r="D23" s="21" t="e">
        <f>'СШ №1'!D23+'СШ №2'!D23+'СШ №3'!D23+'СШ №4'!D23+'СШ №5'!D23+'СШ №6'!D23+'СШ №7'!D23+'сш №8'!D23+'Адыр ош'!D23+'борис сш'!D23+бесх!D23+есенг!D23+марксш!D23+'мар СШ'!D23+магд!D23+новос!D23+'ново-мар'!D23+'ново-сам'!D23+бастау1!D23+'бастау2)'!D23+#REF!+#REF!+полт!D23+#REF!+#REF!+#REF!+#REF!+#REF!+#REF!+#REF!+#REF!+#REF!+#REF!</f>
        <v>#REF!</v>
      </c>
      <c r="E23" s="21" t="e">
        <f>'СШ №1'!E23+'СШ №2'!E23+'СШ №3'!E23+'СШ №4'!E23+'СШ №5'!E23+'СШ №6'!E23+'СШ №7'!E23+'сш №8'!E23+'Адыр ош'!E23+'борис сш'!E23+бесх!E23+есенг!E23+марксш!E23+'мар СШ'!E23+магд!E23+новос!E23+'ново-мар'!E23+'ново-сам'!E23+бастау1!E23+'бастау2)'!E23+#REF!+#REF!+полт!E23+#REF!+#REF!+#REF!+#REF!+#REF!+#REF!+#REF!+#REF!+#REF!+#REF!</f>
        <v>#REF!</v>
      </c>
    </row>
    <row r="24" spans="1:5">
      <c r="A24" s="12" t="s">
        <v>4</v>
      </c>
      <c r="B24" s="13" t="s">
        <v>3</v>
      </c>
      <c r="C24" s="21" t="e">
        <f>'СШ №1'!C24+'СШ №2'!C24+'СШ №3'!C24+'СШ №4'!C24+'СШ №5'!C24+'СШ №6'!C24+'СШ №7'!C24+'сш №8'!C24+'Адыр ош'!C24+'борис сш'!C24+бесх!C24+есенг!C24+марксш!C24+'мар СШ'!C24+магд!C24+новос!C24+'ново-мар'!C24+'ново-сам'!C24+бастау1!C24+'бастау2)'!C24+#REF!+#REF!+полт!C24+#REF!+#REF!+#REF!+#REF!+#REF!+#REF!+#REF!+#REF!+#REF!+#REF!</f>
        <v>#REF!</v>
      </c>
      <c r="D24" s="21" t="e">
        <f>'СШ №1'!D24+'СШ №2'!D24+'СШ №3'!D24+'СШ №4'!D24+'СШ №5'!D24+'СШ №6'!D24+'СШ №7'!D24+'сш №8'!D24+'Адыр ош'!D24+'борис сш'!D24+бесх!D24+есенг!D24+марксш!D24+'мар СШ'!D24+магд!D24+новос!D24+'ново-мар'!D24+'ново-сам'!D24+бастау1!D24+'бастау2)'!D24+#REF!+#REF!+полт!D24+#REF!+#REF!+#REF!+#REF!+#REF!+#REF!+#REF!+#REF!+#REF!+#REF!</f>
        <v>#REF!</v>
      </c>
      <c r="E24" s="21" t="e">
        <f>'СШ №1'!E24+'СШ №2'!E24+'СШ №3'!E24+'СШ №4'!E24+'СШ №5'!E24+'СШ №6'!E24+'СШ №7'!E24+'сш №8'!E24+'Адыр ош'!E24+'борис сш'!E24+бесх!E24+есенг!E24+марксш!E24+'мар СШ'!E24+магд!E24+новос!E24+'ново-мар'!E24+'ново-сам'!E24+бастау1!E24+'бастау2)'!E24+#REF!+#REF!+полт!E24+#REF!+#REF!+#REF!+#REF!+#REF!+#REF!+#REF!+#REF!+#REF!+#REF!</f>
        <v>#REF!</v>
      </c>
    </row>
    <row r="25" spans="1:5" ht="21.95" customHeight="1">
      <c r="A25" s="12" t="s">
        <v>27</v>
      </c>
      <c r="B25" s="8" t="s">
        <v>28</v>
      </c>
      <c r="C25" s="21" t="e">
        <f>'СШ №1'!C25+'СШ №2'!C25+'СШ №3'!C25+'СШ №4'!C25+'СШ №5'!C25+'СШ №6'!C25+'СШ №7'!C25+'сш №8'!C25+'Адыр ош'!C25+'борис сш'!C25+бесх!C25+есенг!C25+марксш!C25+'мар СШ'!C25+магд!C25+новос!C25+'ново-мар'!C25+'ново-сам'!C25+бастау1!C25+'бастау2)'!C25+#REF!+#REF!+полт!C25+#REF!+#REF!+#REF!+#REF!+#REF!+#REF!+#REF!+#REF!+#REF!+#REF!</f>
        <v>#REF!</v>
      </c>
      <c r="D25" s="21" t="e">
        <f>'СШ №1'!D25+'СШ №2'!D25+'СШ №3'!D25+'СШ №4'!D25+'СШ №5'!D25+'СШ №6'!D25+'СШ №7'!D25+'сш №8'!D25+'Адыр ош'!D25+'борис сш'!D25+бесх!D25+есенг!D25+марксш!D25+'мар СШ'!D25+магд!D25+новос!D25+'ново-мар'!D25+'ново-сам'!D25+бастау1!D25+'бастау2)'!D25+#REF!+#REF!+полт!D25+#REF!+#REF!+#REF!+#REF!+#REF!+#REF!+#REF!+#REF!+#REF!+#REF!</f>
        <v>#REF!</v>
      </c>
      <c r="E25" s="21" t="e">
        <f>'СШ №1'!E25+'СШ №2'!E25+'СШ №3'!E25+'СШ №4'!E25+'СШ №5'!E25+'СШ №6'!E25+'СШ №7'!E25+'сш №8'!E25+'Адыр ош'!E25+'борис сш'!E25+бесх!E25+есенг!E25+марксш!E25+'мар СШ'!E25+магд!E25+новос!E25+'ново-мар'!E25+'ново-сам'!E25+бастау1!E25+'бастау2)'!E25+#REF!+#REF!+полт!E25+#REF!+#REF!+#REF!+#REF!+#REF!+#REF!+#REF!+#REF!+#REF!+#REF!</f>
        <v>#REF!</v>
      </c>
    </row>
    <row r="26" spans="1:5" ht="25.5">
      <c r="A26" s="9" t="s">
        <v>24</v>
      </c>
      <c r="B26" s="8" t="s">
        <v>2</v>
      </c>
      <c r="C26" s="21" t="e">
        <f>'СШ №1'!C26+'СШ №2'!C26+'СШ №3'!C26+'СШ №4'!C26+'СШ №5'!C26+'СШ №6'!C26+'СШ №7'!C26+'сш №8'!C26+'Адыр ош'!C26+'борис сш'!C26+бесх!C26+есенг!C26+марксш!C26+'мар СШ'!C26+магд!C26+новос!C26+'ново-мар'!C26+'ново-сам'!C26+бастау1!C26+'бастау2)'!C26+#REF!+#REF!+полт!C26+#REF!+#REF!+#REF!+#REF!+#REF!+#REF!+#REF!+#REF!+#REF!+#REF!</f>
        <v>#REF!</v>
      </c>
      <c r="D26" s="21" t="e">
        <f>'СШ №1'!D26+'СШ №2'!D26+'СШ №3'!D26+'СШ №4'!D26+'СШ №5'!D26+'СШ №6'!D26+'СШ №7'!D26+'сш №8'!D26+'Адыр ош'!D26+'борис сш'!D26+бесх!D26+есенг!D26+марксш!D26+'мар СШ'!D26+магд!D26+новос!D26+'ново-мар'!D26+'ново-сам'!D26+бастау1!D26+'бастау2)'!D26+#REF!+#REF!+полт!D26+#REF!+#REF!+#REF!+#REF!+#REF!+#REF!+#REF!+#REF!+#REF!+#REF!</f>
        <v>#REF!</v>
      </c>
      <c r="E26" s="21" t="e">
        <f>'СШ №1'!E26+'СШ №2'!E26+'СШ №3'!E26+'СШ №4'!E26+'СШ №5'!E26+'СШ №6'!E26+'СШ №7'!E26+'сш №8'!E26+'Адыр ош'!E26+'борис сш'!E26+бесх!E26+есенг!E26+марксш!E26+'мар СШ'!E26+магд!E26+новос!E26+'ново-мар'!E26+'ново-сам'!E26+бастау1!E26+'бастау2)'!E26+#REF!+#REF!+полт!E26+#REF!+#REF!+#REF!+#REF!+#REF!+#REF!+#REF!+#REF!+#REF!+#REF!</f>
        <v>#REF!</v>
      </c>
    </row>
    <row r="27" spans="1:5">
      <c r="A27" s="12" t="s">
        <v>4</v>
      </c>
      <c r="B27" s="13" t="s">
        <v>3</v>
      </c>
      <c r="C27" s="21" t="e">
        <f>'СШ №1'!C27+'СШ №2'!C27+'СШ №3'!C27+'СШ №4'!C27+'СШ №5'!C27+'СШ №6'!C27+'СШ №7'!C27+'сш №8'!C27+'Адыр ош'!C27+'борис сш'!C27+бесх!C27+есенг!C27+марксш!C27+'мар СШ'!C27+магд!C27+новос!C27+'ново-мар'!C27+'ново-сам'!C27+бастау1!C27+'бастау2)'!C27+#REF!+#REF!+полт!C27+#REF!+#REF!+#REF!+#REF!+#REF!+#REF!+#REF!+#REF!+#REF!+#REF!</f>
        <v>#REF!</v>
      </c>
      <c r="D27" s="21" t="e">
        <f>'СШ №1'!D27+'СШ №2'!D27+'СШ №3'!D27+'СШ №4'!D27+'СШ №5'!D27+'СШ №6'!D27+'СШ №7'!D27+'сш №8'!D27+'Адыр ош'!D27+'борис сш'!D27+бесх!D27+есенг!D27+марксш!D27+'мар СШ'!D27+магд!D27+новос!D27+'ново-мар'!D27+'ново-сам'!D27+бастау1!D27+'бастау2)'!D27+#REF!+#REF!+полт!D27+#REF!+#REF!+#REF!+#REF!+#REF!+#REF!+#REF!+#REF!+#REF!+#REF!</f>
        <v>#REF!</v>
      </c>
      <c r="E27" s="21" t="e">
        <f>'СШ №1'!E27+'СШ №2'!E27+'СШ №3'!E27+'СШ №4'!E27+'СШ №5'!E27+'СШ №6'!E27+'СШ №7'!E27+'сш №8'!E27+'Адыр ош'!E27+'борис сш'!E27+бесх!E27+есенг!E27+марксш!E27+'мар СШ'!E27+магд!E27+новос!E27+'ново-мар'!E27+'ново-сам'!E27+бастау1!E27+'бастау2)'!E27+#REF!+#REF!+полт!E27+#REF!+#REF!+#REF!+#REF!+#REF!+#REF!+#REF!+#REF!+#REF!+#REF!</f>
        <v>#REF!</v>
      </c>
    </row>
    <row r="28" spans="1:5" ht="21.95" customHeight="1">
      <c r="A28" s="12" t="s">
        <v>27</v>
      </c>
      <c r="B28" s="8" t="s">
        <v>28</v>
      </c>
      <c r="C28" s="21" t="e">
        <f>'СШ №1'!C28+'СШ №2'!C28+'СШ №3'!C28+'СШ №4'!C28+'СШ №5'!C28+'СШ №6'!C28+'СШ №7'!C28+'сш №8'!C28+'Адыр ош'!C28+'борис сш'!C28+бесх!C28+есенг!C28+марксш!C28+'мар СШ'!C28+магд!C28+новос!C28+'ново-мар'!C28+'ново-сам'!C28+бастау1!C28+'бастау2)'!C28+#REF!+#REF!+полт!C28+#REF!+#REF!+#REF!+#REF!+#REF!+#REF!+#REF!+#REF!+#REF!+#REF!</f>
        <v>#REF!</v>
      </c>
      <c r="D28" s="21" t="e">
        <f>'СШ №1'!D28+'СШ №2'!D28+'СШ №3'!D28+'СШ №4'!D28+'СШ №5'!D28+'СШ №6'!D28+'СШ №7'!D28+'сш №8'!D28+'Адыр ош'!D28+'борис сш'!D28+бесх!D28+есенг!D28+марксш!D28+'мар СШ'!D28+магд!D28+новос!D28+'ново-мар'!D28+'ново-сам'!D28+бастау1!D28+'бастау2)'!D28+#REF!+#REF!+полт!D28+#REF!+#REF!+#REF!+#REF!+#REF!+#REF!+#REF!+#REF!+#REF!+#REF!</f>
        <v>#REF!</v>
      </c>
      <c r="E28" s="21" t="e">
        <f>'СШ №1'!E28+'СШ №2'!E28+'СШ №3'!E28+'СШ №4'!E28+'СШ №5'!E28+'СШ №6'!E28+'СШ №7'!E28+'сш №8'!E28+'Адыр ош'!E28+'борис сш'!E28+бесх!E28+есенг!E28+марксш!E28+'мар СШ'!E28+магд!E28+новос!E28+'ново-мар'!E28+'ново-сам'!E28+бастау1!E28+'бастау2)'!E28+#REF!+#REF!+полт!E28+#REF!+#REF!+#REF!+#REF!+#REF!+#REF!+#REF!+#REF!+#REF!+#REF!</f>
        <v>#REF!</v>
      </c>
    </row>
    <row r="29" spans="1:5" ht="25.5">
      <c r="A29" s="7" t="s">
        <v>5</v>
      </c>
      <c r="B29" s="8" t="s">
        <v>2</v>
      </c>
      <c r="C29" s="21" t="e">
        <f>'СШ №1'!C29+'СШ №2'!C29+'СШ №3'!C29+'СШ №4'!C29+'СШ №5'!C29+'СШ №6'!C29+'СШ №7'!C29+'сш №8'!C29+'Адыр ош'!C29+'борис сш'!C29+бесх!C29+есенг!C29+марксш!C29+'мар СШ'!C29+магд!C29+новос!C29+'ново-мар'!C29+'ново-сам'!C29+бастау1!C29+'бастау2)'!C29+#REF!+#REF!+полт!C29+#REF!+#REF!+#REF!+#REF!+#REF!+#REF!+#REF!+#REF!+#REF!+#REF!</f>
        <v>#REF!</v>
      </c>
      <c r="D29" s="21" t="e">
        <f>'СШ №1'!D29+'СШ №2'!D29+'СШ №3'!D29+'СШ №4'!D29+'СШ №5'!D29+'СШ №6'!D29+'СШ №7'!D29+'сш №8'!D29+'Адыр ош'!D29+'борис сш'!D29+бесх!D29+есенг!D29+марксш!D29+'мар СШ'!D29+магд!D29+новос!D29+'ново-мар'!D29+'ново-сам'!D29+бастау1!D29+'бастау2)'!D29+#REF!+#REF!+полт!D29+#REF!+#REF!+#REF!+#REF!+#REF!+#REF!+#REF!+#REF!+#REF!+#REF!</f>
        <v>#REF!</v>
      </c>
      <c r="E29" s="21" t="e">
        <f>'СШ №1'!E29+'СШ №2'!E29+'СШ №3'!E29+'СШ №4'!E29+'СШ №5'!E29+'СШ №6'!E29+'СШ №7'!E29+'сш №8'!E29+'Адыр ош'!E29+'борис сш'!E29+бесх!E29+есенг!E29+марксш!E29+'мар СШ'!E29+магд!E29+новос!E29+'ново-мар'!E29+'ново-сам'!E29+бастау1!E29+'бастау2)'!E29+#REF!+#REF!+полт!E29+#REF!+#REF!+#REF!+#REF!+#REF!+#REF!+#REF!+#REF!+#REF!+#REF!</f>
        <v>#REF!</v>
      </c>
    </row>
    <row r="30" spans="1:5" ht="36.75">
      <c r="A30" s="14" t="s">
        <v>6</v>
      </c>
      <c r="B30" s="8" t="s">
        <v>2</v>
      </c>
      <c r="C30" s="21" t="e">
        <f>'СШ №1'!C30+'СШ №2'!C30+'СШ №3'!C30+'СШ №4'!C30+'СШ №5'!C30+'СШ №6'!C30+'СШ №7'!C30+'сш №8'!C30+'Адыр ош'!C30+'борис сш'!C30+бесх!C30+есенг!C30+марксш!C30+'мар СШ'!C30+магд!C30+новос!C30+'ново-мар'!C30+'ново-сам'!C30+бастау1!C30+'бастау2)'!C30+#REF!+#REF!+полт!C30+#REF!+#REF!+#REF!+#REF!+#REF!+#REF!+#REF!+#REF!+#REF!+#REF!</f>
        <v>#REF!</v>
      </c>
      <c r="D30" s="21" t="e">
        <f>'СШ №1'!D30+'СШ №2'!D30+'СШ №3'!D30+'СШ №4'!D30+'СШ №5'!D30+'СШ №6'!D30+'СШ №7'!D30+'сш №8'!D30+'Адыр ош'!D30+'борис сш'!D30+бесх!D30+есенг!D30+марксш!D30+'мар СШ'!D30+магд!D30+новос!D30+'ново-мар'!D30+'ново-сам'!D30+бастау1!D30+'бастау2)'!D30+#REF!+#REF!+полт!D30+#REF!+#REF!+#REF!+#REF!+#REF!+#REF!+#REF!+#REF!+#REF!+#REF!</f>
        <v>#REF!</v>
      </c>
      <c r="E30" s="21" t="e">
        <f>'СШ №1'!E30+'СШ №2'!E30+'СШ №3'!E30+'СШ №4'!E30+'СШ №5'!E30+'СШ №6'!E30+'СШ №7'!E30+'сш №8'!E30+'Адыр ош'!E30+'борис сш'!E30+бесх!E30+есенг!E30+марксш!E30+'мар СШ'!E30+магд!E30+новос!E30+'ново-мар'!E30+'ново-сам'!E30+бастау1!E30+'бастау2)'!E30+#REF!+#REF!+полт!E30+#REF!+#REF!+#REF!+#REF!+#REF!+#REF!+#REF!+#REF!+#REF!+#REF!</f>
        <v>#REF!</v>
      </c>
    </row>
    <row r="31" spans="1:5" ht="25.5">
      <c r="A31" s="14" t="s">
        <v>7</v>
      </c>
      <c r="B31" s="8" t="s">
        <v>2</v>
      </c>
      <c r="C31" s="21" t="e">
        <f>'СШ №1'!C31+'СШ №2'!C31+'СШ №3'!C31+'СШ №4'!C31+'СШ №5'!C31+'СШ №6'!C31+'СШ №7'!C31+'сш №8'!C31+'Адыр ош'!C31+'борис сш'!C31+бесх!C31+есенг!C31+марксш!C31+'мар СШ'!C31+магд!C31+новос!C31+'ново-мар'!C31+'ново-сам'!C31+бастау1!C31+'бастау2)'!C31+#REF!+#REF!+полт!C31+#REF!+#REF!+#REF!+#REF!+#REF!+#REF!+#REF!+#REF!+#REF!+#REF!</f>
        <v>#REF!</v>
      </c>
      <c r="D31" s="21" t="e">
        <f>'СШ №1'!D31+'СШ №2'!D31+'СШ №3'!D31+'СШ №4'!D31+'СШ №5'!D31+'СШ №6'!D31+'СШ №7'!D31+'сш №8'!D31+'Адыр ош'!D31+'борис сш'!D31+бесх!D31+есенг!D31+марксш!D31+'мар СШ'!D31+магд!D31+новос!D31+'ново-мар'!D31+'ново-сам'!D31+бастау1!D31+'бастау2)'!D31+#REF!+#REF!+полт!D31+#REF!+#REF!+#REF!+#REF!+#REF!+#REF!+#REF!+#REF!+#REF!+#REF!</f>
        <v>#REF!</v>
      </c>
      <c r="E31" s="21" t="e">
        <f>'СШ №1'!E31+'СШ №2'!E31+'СШ №3'!E31+'СШ №4'!E31+'СШ №5'!E31+'СШ №6'!E31+'СШ №7'!E31+'сш №8'!E31+'Адыр ош'!E31+'борис сш'!E31+бесх!E31+есенг!E31+марксш!E31+'мар СШ'!E31+магд!E31+новос!E31+'ново-мар'!E31+'ново-сам'!E31+бастау1!E31+'бастау2)'!E31+#REF!+#REF!+полт!E31+#REF!+#REF!+#REF!+#REF!+#REF!+#REF!+#REF!+#REF!+#REF!+#REF!</f>
        <v>#REF!</v>
      </c>
    </row>
    <row r="32" spans="1:5" ht="36.75">
      <c r="A32" s="14" t="s">
        <v>8</v>
      </c>
      <c r="B32" s="8" t="s">
        <v>2</v>
      </c>
      <c r="C32" s="21" t="e">
        <f>'СШ №1'!C32+'СШ №2'!C32+'СШ №3'!C32+'СШ №4'!C32+'СШ №5'!C32+'СШ №6'!C32+'СШ №7'!C32+'сш №8'!C32+'Адыр ош'!C32+'борис сш'!C32+бесх!C32+есенг!C32+марксш!C32+'мар СШ'!C32+магд!C32+новос!C32+'ново-мар'!C32+'ново-сам'!C32+бастау1!C32+'бастау2)'!C32+#REF!+#REF!+полт!C32+#REF!+#REF!+#REF!+#REF!+#REF!+#REF!+#REF!+#REF!+#REF!+#REF!</f>
        <v>#REF!</v>
      </c>
      <c r="D32" s="21" t="e">
        <f>'СШ №1'!D32+'СШ №2'!D32+'СШ №3'!D32+'СШ №4'!D32+'СШ №5'!D32+'СШ №6'!D32+'СШ №7'!D32+'сш №8'!D32+'Адыр ош'!D32+'борис сш'!D32+бесх!D32+есенг!D32+марксш!D32+'мар СШ'!D32+магд!D32+новос!D32+'ново-мар'!D32+'ново-сам'!D32+бастау1!D32+'бастау2)'!D32+#REF!+#REF!+полт!D32+#REF!+#REF!+#REF!+#REF!+#REF!+#REF!+#REF!+#REF!+#REF!+#REF!</f>
        <v>#REF!</v>
      </c>
      <c r="E32" s="21" t="e">
        <f>'СШ №1'!E32+'СШ №2'!E32+'СШ №3'!E32+'СШ №4'!E32+'СШ №5'!E32+'СШ №6'!E32+'СШ №7'!E32+'сш №8'!E32+'Адыр ош'!E32+'борис сш'!E32+бесх!E32+есенг!E32+марксш!E32+'мар СШ'!E32+магд!E32+новос!E32+'ново-мар'!E32+'ново-сам'!E32+бастау1!E32+'бастау2)'!E32+#REF!+#REF!+полт!E32+#REF!+#REF!+#REF!+#REF!+#REF!+#REF!+#REF!+#REF!+#REF!+#REF!</f>
        <v>#REF!</v>
      </c>
    </row>
    <row r="33" spans="1:5" ht="38.25" customHeight="1">
      <c r="A33" s="14" t="s">
        <v>9</v>
      </c>
      <c r="B33" s="8" t="s">
        <v>2</v>
      </c>
      <c r="C33" s="21" t="e">
        <f>'СШ №1'!C33+'СШ №2'!C33+'СШ №3'!C33+'СШ №4'!C33+'СШ №5'!C33+'СШ №6'!C33+'СШ №7'!C33+'сш №8'!C33+'Адыр ош'!C33+'борис сш'!C33+бесх!C33+есенг!C33+марксш!C33+'мар СШ'!C33+магд!C33+новос!C33+'ново-мар'!C33+'ново-сам'!C33+бастау1!C33+'бастау2)'!C33+#REF!+#REF!+полт!C33+#REF!+#REF!+#REF!+#REF!+#REF!+#REF!+#REF!+#REF!+#REF!+#REF!</f>
        <v>#REF!</v>
      </c>
      <c r="D33" s="21" t="e">
        <f>'СШ №1'!D33+'СШ №2'!D33+'СШ №3'!D33+'СШ №4'!D33+'СШ №5'!D33+'СШ №6'!D33+'СШ №7'!D33+'сш №8'!D33+'Адыр ош'!D33+'борис сш'!D33+бесх!D33+есенг!D33+марксш!D33+'мар СШ'!D33+магд!D33+новос!D33+'ново-мар'!D33+'ново-сам'!D33+бастау1!D33+'бастау2)'!D33+#REF!+#REF!+полт!D33+#REF!+#REF!+#REF!+#REF!+#REF!+#REF!+#REF!+#REF!+#REF!+#REF!</f>
        <v>#REF!</v>
      </c>
      <c r="E33" s="21" t="e">
        <f>'СШ №1'!E33+'СШ №2'!E33+'СШ №3'!E33+'СШ №4'!E33+'СШ №5'!E33+'СШ №6'!E33+'СШ №7'!E33+'сш №8'!E33+'Адыр ош'!E33+'борис сш'!E33+бесх!E33+есенг!E33+марксш!E33+'мар СШ'!E33+магд!E33+новос!E33+'ново-мар'!E33+'ново-сам'!E33+бастау1!E33+'бастау2)'!E33+#REF!+#REF!+полт!E33+#REF!+#REF!+#REF!+#REF!+#REF!+#REF!+#REF!+#REF!+#REF!+#REF!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57</v>
      </c>
      <c r="B2" s="38"/>
      <c r="C2" s="38"/>
      <c r="D2" s="38"/>
      <c r="E2" s="38"/>
    </row>
    <row r="3" spans="1:7">
      <c r="A3" s="1"/>
    </row>
    <row r="4" spans="1:7" ht="42" customHeight="1">
      <c r="A4" s="43" t="s">
        <v>42</v>
      </c>
      <c r="B4" s="43"/>
      <c r="C4" s="43"/>
      <c r="D4" s="43"/>
      <c r="E4" s="43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77</v>
      </c>
      <c r="D11" s="21">
        <v>77</v>
      </c>
      <c r="E11" s="21">
        <v>77</v>
      </c>
    </row>
    <row r="12" spans="1:7" ht="25.5">
      <c r="A12" s="12" t="s">
        <v>25</v>
      </c>
      <c r="B12" s="8" t="s">
        <v>2</v>
      </c>
      <c r="C12" s="21">
        <v>362.6</v>
      </c>
      <c r="D12" s="21">
        <v>362.6</v>
      </c>
      <c r="E12" s="21">
        <v>362.6</v>
      </c>
    </row>
    <row r="13" spans="1:7" ht="25.5">
      <c r="A13" s="7" t="s">
        <v>11</v>
      </c>
      <c r="B13" s="8" t="s">
        <v>2</v>
      </c>
      <c r="C13" s="21">
        <v>28592.799999999999</v>
      </c>
      <c r="D13" s="21">
        <f>C13/12*9</f>
        <v>21444.6</v>
      </c>
      <c r="E13" s="21">
        <f>D13</f>
        <v>21444.6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25225</v>
      </c>
      <c r="D15" s="21">
        <f>C15/12*9</f>
        <v>18918.75</v>
      </c>
      <c r="E15" s="21">
        <f>D15</f>
        <v>18918.75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2550.5</v>
      </c>
      <c r="D17" s="26">
        <f>C17/12*9</f>
        <v>1912.875</v>
      </c>
      <c r="E17" s="26">
        <f>D17</f>
        <v>1912.875</v>
      </c>
    </row>
    <row r="18" spans="1:5" s="27" customFormat="1">
      <c r="A18" s="31" t="s">
        <v>4</v>
      </c>
      <c r="B18" s="32" t="s">
        <v>3</v>
      </c>
      <c r="C18" s="30">
        <v>2</v>
      </c>
      <c r="D18" s="30">
        <v>2</v>
      </c>
      <c r="E18" s="30">
        <v>2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106470.83333333333</v>
      </c>
      <c r="D19" s="26">
        <f>C19/12*9</f>
        <v>79853.124999999985</v>
      </c>
      <c r="E19" s="26">
        <f>D19</f>
        <v>79853.124999999985</v>
      </c>
    </row>
    <row r="20" spans="1:5" s="27" customFormat="1" ht="25.5">
      <c r="A20" s="30" t="s">
        <v>53</v>
      </c>
      <c r="B20" s="25" t="s">
        <v>2</v>
      </c>
      <c r="C20" s="26">
        <v>15369</v>
      </c>
      <c r="D20" s="26">
        <f>C20/12*9</f>
        <v>11526.75</v>
      </c>
      <c r="E20" s="26">
        <f>D20</f>
        <v>11526.75</v>
      </c>
    </row>
    <row r="21" spans="1:5" s="27" customFormat="1">
      <c r="A21" s="31" t="s">
        <v>4</v>
      </c>
      <c r="B21" s="32" t="s">
        <v>3</v>
      </c>
      <c r="C21" s="30">
        <f>15.1-3.9+0.35</f>
        <v>11.549999999999999</v>
      </c>
      <c r="D21" s="30">
        <f t="shared" ref="D21:E21" si="0">15.1-3.9+0.35</f>
        <v>11.549999999999999</v>
      </c>
      <c r="E21" s="30">
        <f t="shared" si="0"/>
        <v>11.549999999999999</v>
      </c>
    </row>
    <row r="22" spans="1:5" ht="21.95" customHeight="1">
      <c r="A22" s="12" t="s">
        <v>27</v>
      </c>
      <c r="B22" s="8" t="s">
        <v>28</v>
      </c>
      <c r="C22" s="26">
        <f>C20/12/C21*1000</f>
        <v>110887.44588744589</v>
      </c>
      <c r="D22" s="26">
        <f t="shared" ref="D22:E22" si="1">D20/12/D21*1000</f>
        <v>83165.584415584424</v>
      </c>
      <c r="E22" s="26">
        <f t="shared" si="1"/>
        <v>83165.584415584424</v>
      </c>
    </row>
    <row r="23" spans="1:5" ht="39">
      <c r="A23" s="16" t="s">
        <v>26</v>
      </c>
      <c r="B23" s="8" t="s">
        <v>2</v>
      </c>
      <c r="C23" s="26">
        <v>333.5</v>
      </c>
      <c r="D23" s="26">
        <f>C23/12*9</f>
        <v>250.125</v>
      </c>
      <c r="E23" s="26">
        <f>D23</f>
        <v>250.125</v>
      </c>
    </row>
    <row r="24" spans="1:5">
      <c r="A24" s="12" t="s">
        <v>4</v>
      </c>
      <c r="B24" s="13" t="s">
        <v>3</v>
      </c>
      <c r="C24" s="30">
        <v>0.5</v>
      </c>
      <c r="D24" s="30">
        <v>0.5</v>
      </c>
      <c r="E24" s="30">
        <v>0.5</v>
      </c>
    </row>
    <row r="25" spans="1:5" ht="21.95" customHeight="1">
      <c r="A25" s="12" t="s">
        <v>27</v>
      </c>
      <c r="B25" s="8" t="s">
        <v>28</v>
      </c>
      <c r="C25" s="26">
        <f>C23/C24/12*1000</f>
        <v>55583.333333333336</v>
      </c>
      <c r="D25" s="26">
        <f t="shared" ref="D25:E25" si="2">D23/D24/12*1000</f>
        <v>41687.5</v>
      </c>
      <c r="E25" s="26">
        <f t="shared" si="2"/>
        <v>41687.5</v>
      </c>
    </row>
    <row r="26" spans="1:5" ht="25.5">
      <c r="A26" s="9" t="s">
        <v>24</v>
      </c>
      <c r="B26" s="8" t="s">
        <v>2</v>
      </c>
      <c r="C26" s="26">
        <v>4324.5</v>
      </c>
      <c r="D26" s="26">
        <f>C26/12*9</f>
        <v>3243.375</v>
      </c>
      <c r="E26" s="26">
        <f>D26</f>
        <v>3243.375</v>
      </c>
    </row>
    <row r="27" spans="1:5">
      <c r="A27" s="12" t="s">
        <v>4</v>
      </c>
      <c r="B27" s="13" t="s">
        <v>3</v>
      </c>
      <c r="C27" s="30">
        <v>7.55</v>
      </c>
      <c r="D27" s="30">
        <v>7.55</v>
      </c>
      <c r="E27" s="30">
        <v>7.55</v>
      </c>
    </row>
    <row r="28" spans="1:5" ht="21.95" customHeight="1">
      <c r="A28" s="12" t="s">
        <v>27</v>
      </c>
      <c r="B28" s="8" t="s">
        <v>28</v>
      </c>
      <c r="C28" s="26">
        <f>C26/12/C27*1000</f>
        <v>47731.7880794702</v>
      </c>
      <c r="D28" s="26">
        <f t="shared" ref="D28:E28" si="3">D26/12/D27*1000</f>
        <v>35798.841059602652</v>
      </c>
      <c r="E28" s="26">
        <f t="shared" si="3"/>
        <v>35798.841059602652</v>
      </c>
    </row>
    <row r="29" spans="1:5" ht="25.5">
      <c r="A29" s="7" t="s">
        <v>5</v>
      </c>
      <c r="B29" s="8" t="s">
        <v>2</v>
      </c>
      <c r="C29" s="21">
        <v>2647.1</v>
      </c>
      <c r="D29" s="21">
        <f>C29/12*9</f>
        <v>1985.325</v>
      </c>
      <c r="E29" s="21">
        <f>D29</f>
        <v>1985.325</v>
      </c>
    </row>
    <row r="30" spans="1:5" ht="36.75">
      <c r="A30" s="14" t="s">
        <v>6</v>
      </c>
      <c r="B30" s="8" t="s">
        <v>2</v>
      </c>
      <c r="C30" s="21">
        <v>1475</v>
      </c>
      <c r="D30" s="21">
        <f>C30/12*9</f>
        <v>1106.25</v>
      </c>
      <c r="E30" s="21">
        <f>D30</f>
        <v>1106.25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671.3+1221.5</f>
        <v>1892.8</v>
      </c>
      <c r="D33" s="21">
        <f>C33/12*9</f>
        <v>1419.6</v>
      </c>
      <c r="E33" s="21">
        <f>D33</f>
        <v>1419.6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topLeftCell="A12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57</v>
      </c>
      <c r="B2" s="38"/>
      <c r="C2" s="38"/>
      <c r="D2" s="38"/>
      <c r="E2" s="38"/>
    </row>
    <row r="3" spans="1:7">
      <c r="A3" s="1"/>
    </row>
    <row r="4" spans="1:7" ht="29.25" customHeight="1">
      <c r="A4" s="44" t="s">
        <v>39</v>
      </c>
      <c r="B4" s="44"/>
      <c r="C4" s="44"/>
      <c r="D4" s="44"/>
      <c r="E4" s="44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148</v>
      </c>
      <c r="D11" s="21">
        <v>148</v>
      </c>
      <c r="E11" s="21">
        <v>148</v>
      </c>
    </row>
    <row r="12" spans="1:7" ht="25.5">
      <c r="A12" s="12" t="s">
        <v>25</v>
      </c>
      <c r="B12" s="8" t="s">
        <v>2</v>
      </c>
      <c r="C12" s="21">
        <v>434</v>
      </c>
      <c r="D12" s="21">
        <v>434</v>
      </c>
      <c r="E12" s="21">
        <v>434</v>
      </c>
    </row>
    <row r="13" spans="1:7" ht="25.5">
      <c r="A13" s="7" t="s">
        <v>11</v>
      </c>
      <c r="B13" s="8" t="s">
        <v>2</v>
      </c>
      <c r="C13" s="21">
        <v>64749.4</v>
      </c>
      <c r="D13" s="21">
        <f>C13/12*9</f>
        <v>48562.05</v>
      </c>
      <c r="E13" s="21">
        <f>D13</f>
        <v>48562.05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52100</v>
      </c>
      <c r="D15" s="21">
        <f>C15/12*9</f>
        <v>39075</v>
      </c>
      <c r="E15" s="21">
        <f>D15</f>
        <v>39075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3665.3</v>
      </c>
      <c r="D17" s="26">
        <f>C17/12*9</f>
        <v>2748.9749999999999</v>
      </c>
      <c r="E17" s="26">
        <f>D17</f>
        <v>2748.9749999999999</v>
      </c>
    </row>
    <row r="18" spans="1:5" s="27" customFormat="1">
      <c r="A18" s="31" t="s">
        <v>4</v>
      </c>
      <c r="B18" s="32" t="s">
        <v>3</v>
      </c>
      <c r="C18" s="30">
        <v>3</v>
      </c>
      <c r="D18" s="30">
        <v>3</v>
      </c>
      <c r="E18" s="30">
        <v>3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102013.88888888888</v>
      </c>
      <c r="D19" s="26">
        <f>C19/12*9</f>
        <v>76510.416666666657</v>
      </c>
      <c r="E19" s="26">
        <f>D19</f>
        <v>76510.416666666657</v>
      </c>
    </row>
    <row r="20" spans="1:5" s="27" customFormat="1" ht="25.5">
      <c r="A20" s="30" t="s">
        <v>53</v>
      </c>
      <c r="B20" s="25" t="s">
        <v>2</v>
      </c>
      <c r="C20" s="26">
        <v>32296</v>
      </c>
      <c r="D20" s="26">
        <f>C20/12*9</f>
        <v>24222</v>
      </c>
      <c r="E20" s="26">
        <f>D20</f>
        <v>24222</v>
      </c>
    </row>
    <row r="21" spans="1:5">
      <c r="A21" s="12" t="s">
        <v>4</v>
      </c>
      <c r="B21" s="13" t="s">
        <v>3</v>
      </c>
      <c r="C21" s="30">
        <f>21.1+3.75</f>
        <v>24.85</v>
      </c>
      <c r="D21" s="30">
        <f t="shared" ref="D21:E21" si="0">21.1+3.75</f>
        <v>24.85</v>
      </c>
      <c r="E21" s="30">
        <f t="shared" si="0"/>
        <v>24.85</v>
      </c>
    </row>
    <row r="22" spans="1:5" ht="21.95" customHeight="1">
      <c r="A22" s="12" t="s">
        <v>27</v>
      </c>
      <c r="B22" s="8" t="s">
        <v>28</v>
      </c>
      <c r="C22" s="26">
        <f>C20/12/C21*1000</f>
        <v>108303.15224681422</v>
      </c>
      <c r="D22" s="26">
        <f t="shared" ref="D22:E22" si="1">D20/12/D21*1000</f>
        <v>81227.364185110666</v>
      </c>
      <c r="E22" s="26">
        <f t="shared" si="1"/>
        <v>81227.364185110666</v>
      </c>
    </row>
    <row r="23" spans="1:5" ht="39">
      <c r="A23" s="16" t="s">
        <v>26</v>
      </c>
      <c r="B23" s="8" t="s">
        <v>2</v>
      </c>
      <c r="C23" s="26">
        <v>2952.5</v>
      </c>
      <c r="D23" s="26">
        <f>C23/12*9</f>
        <v>2214.375</v>
      </c>
      <c r="E23" s="26">
        <f>D23</f>
        <v>2214.375</v>
      </c>
    </row>
    <row r="24" spans="1:5">
      <c r="A24" s="12" t="s">
        <v>4</v>
      </c>
      <c r="B24" s="13" t="s">
        <v>3</v>
      </c>
      <c r="C24" s="30">
        <v>3.5</v>
      </c>
      <c r="D24" s="30">
        <v>3.5</v>
      </c>
      <c r="E24" s="30">
        <v>3.5</v>
      </c>
    </row>
    <row r="25" spans="1:5" ht="21.95" customHeight="1">
      <c r="A25" s="12" t="s">
        <v>27</v>
      </c>
      <c r="B25" s="8" t="s">
        <v>28</v>
      </c>
      <c r="C25" s="26">
        <f>C23/C24/12*1000</f>
        <v>70297.619047619053</v>
      </c>
      <c r="D25" s="26">
        <f t="shared" ref="D25:E25" si="2">D23/D24/12*1000</f>
        <v>52723.214285714283</v>
      </c>
      <c r="E25" s="26">
        <f t="shared" si="2"/>
        <v>52723.214285714283</v>
      </c>
    </row>
    <row r="26" spans="1:5" ht="25.5">
      <c r="A26" s="9" t="s">
        <v>24</v>
      </c>
      <c r="B26" s="8" t="s">
        <v>2</v>
      </c>
      <c r="C26" s="26">
        <v>8522.5</v>
      </c>
      <c r="D26" s="26">
        <f>C26/12*9</f>
        <v>6391.875</v>
      </c>
      <c r="E26" s="26">
        <f>D26</f>
        <v>6391.875</v>
      </c>
    </row>
    <row r="27" spans="1:5">
      <c r="A27" s="12" t="s">
        <v>4</v>
      </c>
      <c r="B27" s="13" t="s">
        <v>3</v>
      </c>
      <c r="C27" s="30">
        <v>13.5</v>
      </c>
      <c r="D27" s="30">
        <v>13.5</v>
      </c>
      <c r="E27" s="30">
        <v>13.5</v>
      </c>
    </row>
    <row r="28" spans="1:5" ht="21.95" customHeight="1">
      <c r="A28" s="12" t="s">
        <v>27</v>
      </c>
      <c r="B28" s="8" t="s">
        <v>28</v>
      </c>
      <c r="C28" s="26">
        <f>C26/12/C27*1000</f>
        <v>52608.024691358027</v>
      </c>
      <c r="D28" s="26">
        <f t="shared" ref="D28:E28" si="3">D26/12/D27*1000</f>
        <v>39456.018518518518</v>
      </c>
      <c r="E28" s="26">
        <f t="shared" si="3"/>
        <v>39456.018518518518</v>
      </c>
    </row>
    <row r="29" spans="1:5" ht="25.5">
      <c r="A29" s="7" t="s">
        <v>5</v>
      </c>
      <c r="B29" s="8" t="s">
        <v>2</v>
      </c>
      <c r="C29" s="21">
        <v>4664</v>
      </c>
      <c r="D29" s="21">
        <f>C29/12*9</f>
        <v>3498</v>
      </c>
      <c r="E29" s="21">
        <f>D29</f>
        <v>3498</v>
      </c>
    </row>
    <row r="30" spans="1:5" ht="36.75">
      <c r="A30" s="14" t="s">
        <v>6</v>
      </c>
      <c r="B30" s="8" t="s">
        <v>2</v>
      </c>
      <c r="C30" s="21">
        <v>2618</v>
      </c>
      <c r="D30" s="21">
        <f>C30/12*9</f>
        <v>1963.5</v>
      </c>
      <c r="E30" s="21">
        <f>D30</f>
        <v>1963.5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513.6+9517.6</f>
        <v>10031.200000000001</v>
      </c>
      <c r="D33" s="21">
        <f>C33/12*9</f>
        <v>7523.4000000000005</v>
      </c>
      <c r="E33" s="21">
        <f>D33</f>
        <v>7523.4000000000005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3"/>
  <sheetViews>
    <sheetView topLeftCell="B12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57</v>
      </c>
      <c r="B2" s="38"/>
      <c r="C2" s="38"/>
      <c r="D2" s="38"/>
      <c r="E2" s="38"/>
    </row>
    <row r="3" spans="1:7">
      <c r="A3" s="1"/>
    </row>
    <row r="4" spans="1:7">
      <c r="A4" s="39" t="s">
        <v>40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60</v>
      </c>
      <c r="D11" s="21">
        <v>60</v>
      </c>
      <c r="E11" s="21">
        <v>60</v>
      </c>
    </row>
    <row r="12" spans="1:7" ht="25.5">
      <c r="A12" s="12" t="s">
        <v>25</v>
      </c>
      <c r="B12" s="8" t="s">
        <v>2</v>
      </c>
      <c r="C12" s="21">
        <v>433.9</v>
      </c>
      <c r="D12" s="21">
        <v>433.9</v>
      </c>
      <c r="E12" s="21">
        <v>433.9</v>
      </c>
    </row>
    <row r="13" spans="1:7" ht="25.5">
      <c r="A13" s="7" t="s">
        <v>11</v>
      </c>
      <c r="B13" s="8" t="s">
        <v>2</v>
      </c>
      <c r="C13" s="21">
        <v>26478.1</v>
      </c>
      <c r="D13" s="21">
        <f>C13/12*9</f>
        <v>19858.574999999997</v>
      </c>
      <c r="E13" s="21">
        <f>D13</f>
        <v>19858.574999999997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23222.799999999999</v>
      </c>
      <c r="D15" s="21">
        <f>C15/12*9</f>
        <v>17417.099999999999</v>
      </c>
      <c r="E15" s="21">
        <f>D15</f>
        <v>17417.099999999999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2457.5</v>
      </c>
      <c r="D17" s="26">
        <f>C17/12*9</f>
        <v>1843.125</v>
      </c>
      <c r="E17" s="26">
        <f>D17</f>
        <v>1843.125</v>
      </c>
    </row>
    <row r="18" spans="1:5" s="27" customFormat="1">
      <c r="A18" s="31" t="s">
        <v>4</v>
      </c>
      <c r="B18" s="32" t="s">
        <v>3</v>
      </c>
      <c r="C18" s="26">
        <v>2</v>
      </c>
      <c r="D18" s="26">
        <v>2</v>
      </c>
      <c r="E18" s="26">
        <v>2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102595.83333333333</v>
      </c>
      <c r="D19" s="26">
        <f>C19/12*9</f>
        <v>76946.875</v>
      </c>
      <c r="E19" s="26">
        <f>D19</f>
        <v>76946.875</v>
      </c>
    </row>
    <row r="20" spans="1:5" s="27" customFormat="1" ht="25.5">
      <c r="A20" s="30" t="s">
        <v>53</v>
      </c>
      <c r="B20" s="25" t="s">
        <v>2</v>
      </c>
      <c r="C20" s="26">
        <v>13264</v>
      </c>
      <c r="D20" s="26">
        <f>C20/12*9</f>
        <v>9948</v>
      </c>
      <c r="E20" s="26">
        <f>D20</f>
        <v>9948</v>
      </c>
    </row>
    <row r="21" spans="1:5" s="27" customFormat="1">
      <c r="A21" s="31" t="s">
        <v>4</v>
      </c>
      <c r="B21" s="32" t="s">
        <v>3</v>
      </c>
      <c r="C21" s="26">
        <f>16.7-7.1</f>
        <v>9.6</v>
      </c>
      <c r="D21" s="26">
        <f t="shared" ref="D21:E21" si="0">16.7-7.1</f>
        <v>9.6</v>
      </c>
      <c r="E21" s="26">
        <f t="shared" si="0"/>
        <v>9.6</v>
      </c>
    </row>
    <row r="22" spans="1:5" ht="21.95" customHeight="1">
      <c r="A22" s="12" t="s">
        <v>27</v>
      </c>
      <c r="B22" s="8" t="s">
        <v>28</v>
      </c>
      <c r="C22" s="26">
        <f>C20/12/C21*1000</f>
        <v>115138.88888888889</v>
      </c>
      <c r="D22" s="26">
        <f t="shared" ref="D22:E22" si="1">D20/12/D21*1000</f>
        <v>86354.166666666672</v>
      </c>
      <c r="E22" s="26">
        <f t="shared" si="1"/>
        <v>86354.166666666672</v>
      </c>
    </row>
    <row r="23" spans="1:5" ht="39">
      <c r="A23" s="16" t="s">
        <v>26</v>
      </c>
      <c r="B23" s="8" t="s">
        <v>2</v>
      </c>
      <c r="C23" s="26">
        <v>445.8</v>
      </c>
      <c r="D23" s="26">
        <f>C23/12*9</f>
        <v>334.34999999999997</v>
      </c>
      <c r="E23" s="26">
        <f>D23</f>
        <v>334.34999999999997</v>
      </c>
    </row>
    <row r="24" spans="1:5">
      <c r="A24" s="12" t="s">
        <v>4</v>
      </c>
      <c r="B24" s="13" t="s">
        <v>3</v>
      </c>
      <c r="C24" s="26">
        <v>0.5</v>
      </c>
      <c r="D24" s="26">
        <v>0.5</v>
      </c>
      <c r="E24" s="26">
        <v>0.5</v>
      </c>
    </row>
    <row r="25" spans="1:5" ht="21.95" customHeight="1">
      <c r="A25" s="12" t="s">
        <v>27</v>
      </c>
      <c r="B25" s="8" t="s">
        <v>28</v>
      </c>
      <c r="C25" s="26">
        <f>C23/C24/12*1000</f>
        <v>74300</v>
      </c>
      <c r="D25" s="26">
        <f t="shared" ref="D25:E25" si="2">D23/D24/12*1000</f>
        <v>55724.999999999993</v>
      </c>
      <c r="E25" s="26">
        <f t="shared" si="2"/>
        <v>55724.999999999993</v>
      </c>
    </row>
    <row r="26" spans="1:5" ht="25.5">
      <c r="A26" s="9" t="s">
        <v>24</v>
      </c>
      <c r="B26" s="8" t="s">
        <v>2</v>
      </c>
      <c r="C26" s="26">
        <v>4789.3</v>
      </c>
      <c r="D26" s="26">
        <f>C26/12*9</f>
        <v>3591.9750000000004</v>
      </c>
      <c r="E26" s="26">
        <f>D26</f>
        <v>3591.9750000000004</v>
      </c>
    </row>
    <row r="27" spans="1:5">
      <c r="A27" s="12" t="s">
        <v>4</v>
      </c>
      <c r="B27" s="13" t="s">
        <v>3</v>
      </c>
      <c r="C27" s="26">
        <v>8.5</v>
      </c>
      <c r="D27" s="26">
        <v>8.5</v>
      </c>
      <c r="E27" s="26">
        <v>8.5</v>
      </c>
    </row>
    <row r="28" spans="1:5" ht="21.95" customHeight="1">
      <c r="A28" s="12" t="s">
        <v>27</v>
      </c>
      <c r="B28" s="8" t="s">
        <v>28</v>
      </c>
      <c r="C28" s="26">
        <f>C26/12/C27*1000</f>
        <v>46953.921568627447</v>
      </c>
      <c r="D28" s="26">
        <f t="shared" ref="D28:E28" si="3">D26/12/D27*1000</f>
        <v>35215.441176470595</v>
      </c>
      <c r="E28" s="26">
        <f t="shared" si="3"/>
        <v>35215.441176470595</v>
      </c>
    </row>
    <row r="29" spans="1:5" ht="25.5">
      <c r="A29" s="7" t="s">
        <v>5</v>
      </c>
      <c r="B29" s="8" t="s">
        <v>2</v>
      </c>
      <c r="C29" s="21">
        <v>2266</v>
      </c>
      <c r="D29" s="21">
        <f>C29/12*9</f>
        <v>1699.5</v>
      </c>
      <c r="E29" s="21">
        <f>D29</f>
        <v>1699.5</v>
      </c>
    </row>
    <row r="30" spans="1:5" ht="36.75">
      <c r="A30" s="14" t="s">
        <v>6</v>
      </c>
      <c r="B30" s="8" t="s">
        <v>2</v>
      </c>
      <c r="C30" s="21">
        <v>2148.3000000000002</v>
      </c>
      <c r="D30" s="21">
        <f>C30/12*9</f>
        <v>1611.2250000000001</v>
      </c>
      <c r="E30" s="21">
        <f>D30</f>
        <v>1611.2250000000001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446.9+660.1</f>
        <v>1107</v>
      </c>
      <c r="D33" s="21">
        <f t="shared" ref="D33:E33" si="4">446.9+660.1</f>
        <v>1107</v>
      </c>
      <c r="E33" s="21">
        <f t="shared" si="4"/>
        <v>1107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topLeftCell="A12" workbookViewId="0">
      <selection activeCell="D21" sqref="D21:D2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41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131</v>
      </c>
      <c r="D11" s="21">
        <v>131</v>
      </c>
      <c r="E11" s="21">
        <v>131</v>
      </c>
    </row>
    <row r="12" spans="1:7" ht="25.5">
      <c r="A12" s="12" t="s">
        <v>25</v>
      </c>
      <c r="B12" s="8" t="s">
        <v>2</v>
      </c>
      <c r="C12" s="21">
        <v>437.6</v>
      </c>
      <c r="D12" s="21">
        <v>437.6</v>
      </c>
      <c r="E12" s="21">
        <v>437.6</v>
      </c>
    </row>
    <row r="13" spans="1:7" ht="25.5">
      <c r="A13" s="7" t="s">
        <v>11</v>
      </c>
      <c r="B13" s="8" t="s">
        <v>2</v>
      </c>
      <c r="C13" s="21">
        <v>58000.4</v>
      </c>
      <c r="D13" s="21">
        <f>C13/12*9</f>
        <v>43500.3</v>
      </c>
      <c r="E13" s="21">
        <f>D13</f>
        <v>43500.3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41196.699999999997</v>
      </c>
      <c r="D15" s="21">
        <f>C15/12*9</f>
        <v>30897.524999999998</v>
      </c>
      <c r="E15" s="21">
        <f>D15</f>
        <v>30897.524999999998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3158.3</v>
      </c>
      <c r="D17" s="36">
        <f>C17/12*9</f>
        <v>2368.7249999999999</v>
      </c>
      <c r="E17" s="36">
        <f>D17</f>
        <v>2368.7249999999999</v>
      </c>
    </row>
    <row r="18" spans="1:5" s="27" customFormat="1">
      <c r="A18" s="31" t="s">
        <v>4</v>
      </c>
      <c r="B18" s="32" t="s">
        <v>3</v>
      </c>
      <c r="C18" s="36">
        <v>3</v>
      </c>
      <c r="D18" s="36">
        <v>3</v>
      </c>
      <c r="E18" s="36">
        <v>3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87930.555555555547</v>
      </c>
      <c r="D19" s="36">
        <f>C19/12*9</f>
        <v>65947.916666666657</v>
      </c>
      <c r="E19" s="36">
        <f>D19</f>
        <v>65947.916666666657</v>
      </c>
    </row>
    <row r="20" spans="1:5" s="27" customFormat="1" ht="25.5">
      <c r="A20" s="30" t="s">
        <v>53</v>
      </c>
      <c r="B20" s="25" t="s">
        <v>2</v>
      </c>
      <c r="C20" s="36">
        <v>23499.200000000001</v>
      </c>
      <c r="D20" s="36">
        <f>C20/12*9</f>
        <v>17624.400000000001</v>
      </c>
      <c r="E20" s="36">
        <f>D20</f>
        <v>17624.400000000001</v>
      </c>
    </row>
    <row r="21" spans="1:5" s="27" customFormat="1">
      <c r="A21" s="31" t="s">
        <v>4</v>
      </c>
      <c r="B21" s="32" t="s">
        <v>3</v>
      </c>
      <c r="C21" s="36">
        <f>21.1-2</f>
        <v>19.100000000000001</v>
      </c>
      <c r="D21" s="26">
        <f t="shared" ref="D21:E21" si="0">21.1-2</f>
        <v>19.100000000000001</v>
      </c>
      <c r="E21" s="36">
        <f t="shared" si="0"/>
        <v>19.100000000000001</v>
      </c>
    </row>
    <row r="22" spans="1:5" ht="21.95" customHeight="1">
      <c r="A22" s="12" t="s">
        <v>27</v>
      </c>
      <c r="B22" s="8" t="s">
        <v>28</v>
      </c>
      <c r="C22" s="36">
        <f>C20/12/C21*1000</f>
        <v>102527.05061082024</v>
      </c>
      <c r="D22" s="26">
        <f t="shared" ref="D22:E22" si="1">D20/12/D21*1000</f>
        <v>76895.287958115179</v>
      </c>
      <c r="E22" s="36">
        <f t="shared" si="1"/>
        <v>76895.287958115179</v>
      </c>
    </row>
    <row r="23" spans="1:5" ht="39">
      <c r="A23" s="16" t="s">
        <v>26</v>
      </c>
      <c r="B23" s="8" t="s">
        <v>2</v>
      </c>
      <c r="C23" s="36">
        <v>656.5</v>
      </c>
      <c r="D23" s="26">
        <f>C23/12*9</f>
        <v>492.375</v>
      </c>
      <c r="E23" s="36">
        <f>D23</f>
        <v>492.375</v>
      </c>
    </row>
    <row r="24" spans="1:5">
      <c r="A24" s="12" t="s">
        <v>4</v>
      </c>
      <c r="B24" s="13" t="s">
        <v>3</v>
      </c>
      <c r="C24" s="36">
        <v>1</v>
      </c>
      <c r="D24" s="26">
        <v>1</v>
      </c>
      <c r="E24" s="36">
        <v>1</v>
      </c>
    </row>
    <row r="25" spans="1:5" ht="21.95" customHeight="1">
      <c r="A25" s="12" t="s">
        <v>27</v>
      </c>
      <c r="B25" s="8" t="s">
        <v>28</v>
      </c>
      <c r="C25" s="36">
        <f>C23/C24/12*1000</f>
        <v>54708.333333333336</v>
      </c>
      <c r="D25" s="36">
        <f t="shared" ref="D25:E25" si="2">D23/D24/12*1000</f>
        <v>41031.25</v>
      </c>
      <c r="E25" s="36">
        <f t="shared" si="2"/>
        <v>41031.25</v>
      </c>
    </row>
    <row r="26" spans="1:5" ht="25.5">
      <c r="A26" s="9" t="s">
        <v>24</v>
      </c>
      <c r="B26" s="8" t="s">
        <v>2</v>
      </c>
      <c r="C26" s="36">
        <v>9877.5</v>
      </c>
      <c r="D26" s="36">
        <f>C26/12*9</f>
        <v>7408.125</v>
      </c>
      <c r="E26" s="36">
        <f>D26</f>
        <v>7408.125</v>
      </c>
    </row>
    <row r="27" spans="1:5">
      <c r="A27" s="12" t="s">
        <v>4</v>
      </c>
      <c r="B27" s="13" t="s">
        <v>3</v>
      </c>
      <c r="C27" s="36">
        <v>15</v>
      </c>
      <c r="D27" s="36">
        <v>15</v>
      </c>
      <c r="E27" s="36">
        <v>15</v>
      </c>
    </row>
    <row r="28" spans="1:5" ht="21.95" customHeight="1">
      <c r="A28" s="12" t="s">
        <v>27</v>
      </c>
      <c r="B28" s="8" t="s">
        <v>28</v>
      </c>
      <c r="C28" s="36">
        <f>C26/12/C27*1000</f>
        <v>54875</v>
      </c>
      <c r="D28" s="36">
        <f t="shared" ref="D28:E28" si="3">D26/12/D27*1000</f>
        <v>41156.25</v>
      </c>
      <c r="E28" s="36">
        <f t="shared" si="3"/>
        <v>41156.25</v>
      </c>
    </row>
    <row r="29" spans="1:5" ht="25.5">
      <c r="A29" s="7" t="s">
        <v>5</v>
      </c>
      <c r="B29" s="8" t="s">
        <v>2</v>
      </c>
      <c r="C29" s="21">
        <v>4005.2</v>
      </c>
      <c r="D29" s="21">
        <f>C29/12*9</f>
        <v>3003.8999999999996</v>
      </c>
      <c r="E29" s="21">
        <f>D29</f>
        <v>3003.8999999999996</v>
      </c>
    </row>
    <row r="30" spans="1:5" ht="36.75">
      <c r="A30" s="14" t="s">
        <v>6</v>
      </c>
      <c r="B30" s="8" t="s">
        <v>2</v>
      </c>
      <c r="C30" s="21">
        <v>2443.6999999999998</v>
      </c>
      <c r="D30" s="21">
        <f>C30/12*9</f>
        <v>1832.7749999999999</v>
      </c>
      <c r="E30" s="21">
        <f>D30</f>
        <v>1832.7749999999999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669.7+13690.3</f>
        <v>14360</v>
      </c>
      <c r="D33" s="21">
        <f>C33/12*9</f>
        <v>10770</v>
      </c>
      <c r="E33" s="21">
        <f>D33</f>
        <v>10770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3"/>
  <sheetViews>
    <sheetView topLeftCell="A15" workbookViewId="0">
      <selection activeCell="D23" sqref="D2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43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219</v>
      </c>
      <c r="D11" s="21">
        <v>219</v>
      </c>
      <c r="E11" s="21">
        <v>219</v>
      </c>
    </row>
    <row r="12" spans="1:7" ht="25.5">
      <c r="A12" s="12" t="s">
        <v>25</v>
      </c>
      <c r="B12" s="8" t="s">
        <v>2</v>
      </c>
      <c r="C12" s="21">
        <v>309.39999999999998</v>
      </c>
      <c r="D12" s="21">
        <v>309.39999999999998</v>
      </c>
      <c r="E12" s="21">
        <v>309.39999999999998</v>
      </c>
    </row>
    <row r="13" spans="1:7" ht="25.5">
      <c r="A13" s="7" t="s">
        <v>11</v>
      </c>
      <c r="B13" s="8" t="s">
        <v>2</v>
      </c>
      <c r="C13" s="21">
        <v>69456.7</v>
      </c>
      <c r="D13" s="21">
        <f>C13/12*9</f>
        <v>52092.525000000001</v>
      </c>
      <c r="E13" s="21">
        <f>D13</f>
        <v>52092.525000000001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61164.6</v>
      </c>
      <c r="D15" s="21">
        <f>C15/12*9</f>
        <v>45873.450000000004</v>
      </c>
      <c r="E15" s="21">
        <f>D15</f>
        <v>45873.450000000004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4454.2</v>
      </c>
      <c r="D17" s="36">
        <f>C17/12*9</f>
        <v>3340.65</v>
      </c>
      <c r="E17" s="36">
        <f>D17</f>
        <v>3340.65</v>
      </c>
    </row>
    <row r="18" spans="1:5" s="27" customFormat="1">
      <c r="A18" s="31" t="s">
        <v>4</v>
      </c>
      <c r="B18" s="32" t="s">
        <v>3</v>
      </c>
      <c r="C18" s="36">
        <v>4</v>
      </c>
      <c r="D18" s="36">
        <v>4</v>
      </c>
      <c r="E18" s="36">
        <v>4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92995.833333333328</v>
      </c>
      <c r="D19" s="36">
        <f>C19/12*9</f>
        <v>69746.875</v>
      </c>
      <c r="E19" s="36">
        <f>D19</f>
        <v>69746.875</v>
      </c>
    </row>
    <row r="20" spans="1:5" s="27" customFormat="1" ht="25.5">
      <c r="A20" s="30" t="s">
        <v>53</v>
      </c>
      <c r="B20" s="25" t="s">
        <v>2</v>
      </c>
      <c r="C20" s="36">
        <v>36501</v>
      </c>
      <c r="D20" s="36">
        <f>C20/12*9</f>
        <v>27375.75</v>
      </c>
      <c r="E20" s="36">
        <f>D20</f>
        <v>27375.75</v>
      </c>
    </row>
    <row r="21" spans="1:5">
      <c r="A21" s="12" t="s">
        <v>4</v>
      </c>
      <c r="B21" s="13" t="s">
        <v>3</v>
      </c>
      <c r="C21" s="36">
        <f>29.4+3.8</f>
        <v>33.199999999999996</v>
      </c>
      <c r="D21" s="36">
        <f t="shared" ref="D21:E21" si="0">29.4+3.8</f>
        <v>33.199999999999996</v>
      </c>
      <c r="E21" s="36">
        <f t="shared" si="0"/>
        <v>33.199999999999996</v>
      </c>
    </row>
    <row r="22" spans="1:5" ht="21.95" customHeight="1">
      <c r="A22" s="12" t="s">
        <v>27</v>
      </c>
      <c r="B22" s="8" t="s">
        <v>28</v>
      </c>
      <c r="C22" s="36">
        <f>C20/12/C21*1000</f>
        <v>91618.975903614468</v>
      </c>
      <c r="D22" s="36">
        <f t="shared" ref="D22:E22" si="1">D20/12/D21*1000</f>
        <v>68714.231927710862</v>
      </c>
      <c r="E22" s="36">
        <f t="shared" si="1"/>
        <v>68714.231927710862</v>
      </c>
    </row>
    <row r="23" spans="1:5" ht="39">
      <c r="A23" s="16" t="s">
        <v>26</v>
      </c>
      <c r="B23" s="8" t="s">
        <v>2</v>
      </c>
      <c r="C23" s="36">
        <v>4474.1000000000004</v>
      </c>
      <c r="D23" s="26">
        <f>C23/12*9</f>
        <v>3355.5750000000003</v>
      </c>
      <c r="E23" s="36">
        <f>D23</f>
        <v>3355.5750000000003</v>
      </c>
    </row>
    <row r="24" spans="1:5">
      <c r="A24" s="12" t="s">
        <v>4</v>
      </c>
      <c r="B24" s="13" t="s">
        <v>3</v>
      </c>
      <c r="C24" s="36">
        <v>4.5</v>
      </c>
      <c r="D24" s="36">
        <v>4.5</v>
      </c>
      <c r="E24" s="36">
        <v>4.5</v>
      </c>
    </row>
    <row r="25" spans="1:5" ht="21.95" customHeight="1">
      <c r="A25" s="12" t="s">
        <v>27</v>
      </c>
      <c r="B25" s="8" t="s">
        <v>28</v>
      </c>
      <c r="C25" s="36">
        <f>C23/C24/12*1000</f>
        <v>82853.703703703708</v>
      </c>
      <c r="D25" s="36">
        <f t="shared" ref="D25:E25" si="2">D23/D24/12*1000</f>
        <v>62140.277777777781</v>
      </c>
      <c r="E25" s="36">
        <f t="shared" si="2"/>
        <v>62140.277777777781</v>
      </c>
    </row>
    <row r="26" spans="1:5" ht="25.5">
      <c r="A26" s="9" t="s">
        <v>24</v>
      </c>
      <c r="B26" s="8" t="s">
        <v>2</v>
      </c>
      <c r="C26" s="36">
        <v>10877.4</v>
      </c>
      <c r="D26" s="36">
        <f>C26/12*9</f>
        <v>8158.0499999999993</v>
      </c>
      <c r="E26" s="36">
        <f>D26</f>
        <v>8158.0499999999993</v>
      </c>
    </row>
    <row r="27" spans="1:5">
      <c r="A27" s="12" t="s">
        <v>4</v>
      </c>
      <c r="B27" s="13" t="s">
        <v>3</v>
      </c>
      <c r="C27" s="36">
        <v>19.75</v>
      </c>
      <c r="D27" s="36">
        <v>19.75</v>
      </c>
      <c r="E27" s="36">
        <v>19.75</v>
      </c>
    </row>
    <row r="28" spans="1:5" ht="21.95" customHeight="1">
      <c r="A28" s="12" t="s">
        <v>27</v>
      </c>
      <c r="B28" s="8" t="s">
        <v>28</v>
      </c>
      <c r="C28" s="36">
        <f>C26/12/C27*1000</f>
        <v>45896.202531645562</v>
      </c>
      <c r="D28" s="36">
        <f t="shared" ref="D28:E28" si="3">D26/12/D27*1000</f>
        <v>34422.151898734177</v>
      </c>
      <c r="E28" s="36">
        <f t="shared" si="3"/>
        <v>34422.151898734177</v>
      </c>
    </row>
    <row r="29" spans="1:5" ht="25.5">
      <c r="A29" s="7" t="s">
        <v>5</v>
      </c>
      <c r="B29" s="8" t="s">
        <v>2</v>
      </c>
      <c r="C29" s="21">
        <v>4858.2</v>
      </c>
      <c r="D29" s="21">
        <f>C29/12*9</f>
        <v>3643.6499999999996</v>
      </c>
      <c r="E29" s="21">
        <f>D29</f>
        <v>3643.6499999999996</v>
      </c>
    </row>
    <row r="30" spans="1:5" ht="36.75">
      <c r="A30" s="14" t="s">
        <v>6</v>
      </c>
      <c r="B30" s="8" t="s">
        <v>2</v>
      </c>
      <c r="C30" s="21">
        <v>3081.3</v>
      </c>
      <c r="D30" s="21">
        <f>C30/12*9</f>
        <v>2310.9750000000004</v>
      </c>
      <c r="E30" s="21">
        <f>D30</f>
        <v>2310.9750000000004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>
      <c r="A33" s="14" t="s">
        <v>9</v>
      </c>
      <c r="B33" s="8" t="s">
        <v>2</v>
      </c>
      <c r="C33" s="21">
        <f>656.9+3522.8</f>
        <v>4179.7</v>
      </c>
      <c r="D33" s="21">
        <f>C33/12*9</f>
        <v>3134.7750000000001</v>
      </c>
      <c r="E33" s="21">
        <f>D33</f>
        <v>3134.7750000000001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C17" sqref="C17:E2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54</v>
      </c>
      <c r="B2" s="38"/>
      <c r="C2" s="38"/>
      <c r="D2" s="38"/>
      <c r="E2" s="38"/>
    </row>
    <row r="3" spans="1:7">
      <c r="A3" s="1"/>
    </row>
    <row r="4" spans="1:7">
      <c r="A4" s="39" t="s">
        <v>44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276</v>
      </c>
      <c r="D11" s="21">
        <v>276</v>
      </c>
      <c r="E11" s="21">
        <v>276</v>
      </c>
    </row>
    <row r="12" spans="1:7" ht="25.5">
      <c r="A12" s="12" t="s">
        <v>25</v>
      </c>
      <c r="B12" s="8" t="s">
        <v>2</v>
      </c>
      <c r="C12" s="21">
        <v>254</v>
      </c>
      <c r="D12" s="21">
        <v>254</v>
      </c>
      <c r="E12" s="21">
        <v>254</v>
      </c>
    </row>
    <row r="13" spans="1:7" ht="25.5">
      <c r="A13" s="7" t="s">
        <v>11</v>
      </c>
      <c r="B13" s="8" t="s">
        <v>2</v>
      </c>
      <c r="C13" s="21">
        <v>71711.3</v>
      </c>
      <c r="D13" s="21">
        <f>C13/12*9</f>
        <v>53783.474999999999</v>
      </c>
      <c r="E13" s="21">
        <f>D13</f>
        <v>53783.474999999999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62613.8</v>
      </c>
      <c r="D15" s="21">
        <f>C15/12*9</f>
        <v>46960.35</v>
      </c>
      <c r="E15" s="21">
        <f>D15</f>
        <v>46960.35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4679.3</v>
      </c>
      <c r="D17" s="26">
        <f>C17/12*9</f>
        <v>3509.4749999999999</v>
      </c>
      <c r="E17" s="26">
        <f>D17</f>
        <v>3509.4749999999999</v>
      </c>
    </row>
    <row r="18" spans="1:5" s="27" customFormat="1">
      <c r="A18" s="31" t="s">
        <v>4</v>
      </c>
      <c r="B18" s="32" t="s">
        <v>3</v>
      </c>
      <c r="C18" s="30">
        <v>4</v>
      </c>
      <c r="D18" s="30">
        <v>4</v>
      </c>
      <c r="E18" s="30">
        <v>4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97685.416666666672</v>
      </c>
      <c r="D19" s="26">
        <f>C19/12*9</f>
        <v>73264.0625</v>
      </c>
      <c r="E19" s="26">
        <f>D19</f>
        <v>73264.0625</v>
      </c>
    </row>
    <row r="20" spans="1:5" s="27" customFormat="1" ht="25.5">
      <c r="A20" s="30" t="s">
        <v>53</v>
      </c>
      <c r="B20" s="25" t="s">
        <v>2</v>
      </c>
      <c r="C20" s="26">
        <v>40095.1</v>
      </c>
      <c r="D20" s="26">
        <f>C20/12*9</f>
        <v>30071.324999999997</v>
      </c>
      <c r="E20" s="26">
        <f>D20</f>
        <v>30071.324999999997</v>
      </c>
    </row>
    <row r="21" spans="1:5" s="27" customFormat="1">
      <c r="A21" s="31" t="s">
        <v>4</v>
      </c>
      <c r="B21" s="32" t="s">
        <v>3</v>
      </c>
      <c r="C21" s="30">
        <f>24+3.36</f>
        <v>27.36</v>
      </c>
      <c r="D21" s="30">
        <f t="shared" ref="D21:E21" si="0">24+3.36</f>
        <v>27.36</v>
      </c>
      <c r="E21" s="30">
        <f t="shared" si="0"/>
        <v>27.36</v>
      </c>
    </row>
    <row r="22" spans="1:5" s="27" customFormat="1" ht="21.95" customHeight="1">
      <c r="A22" s="31" t="s">
        <v>27</v>
      </c>
      <c r="B22" s="25" t="s">
        <v>28</v>
      </c>
      <c r="C22" s="26">
        <f>C20/12/C21*1000</f>
        <v>122122.01510721247</v>
      </c>
      <c r="D22" s="26">
        <f t="shared" ref="D22:E22" si="1">D20/12/D21*1000</f>
        <v>91591.511330409354</v>
      </c>
      <c r="E22" s="26">
        <f t="shared" si="1"/>
        <v>91591.511330409354</v>
      </c>
    </row>
    <row r="23" spans="1:5" ht="39">
      <c r="A23" s="16" t="s">
        <v>26</v>
      </c>
      <c r="B23" s="8" t="s">
        <v>2</v>
      </c>
      <c r="C23" s="26">
        <v>4125.8</v>
      </c>
      <c r="D23" s="26">
        <f>C23/12*9</f>
        <v>3094.35</v>
      </c>
      <c r="E23" s="26">
        <f>D23</f>
        <v>3094.35</v>
      </c>
    </row>
    <row r="24" spans="1:5">
      <c r="A24" s="12" t="s">
        <v>4</v>
      </c>
      <c r="B24" s="13" t="s">
        <v>3</v>
      </c>
      <c r="C24" s="30">
        <v>4.5</v>
      </c>
      <c r="D24" s="30">
        <v>4.5</v>
      </c>
      <c r="E24" s="30">
        <v>4.5</v>
      </c>
    </row>
    <row r="25" spans="1:5" ht="21.95" customHeight="1">
      <c r="A25" s="12" t="s">
        <v>27</v>
      </c>
      <c r="B25" s="8" t="s">
        <v>28</v>
      </c>
      <c r="C25" s="26">
        <f>C23/C24/12*1000</f>
        <v>76403.703703703693</v>
      </c>
      <c r="D25" s="26">
        <f t="shared" ref="D25:E25" si="2">D23/D24/12*1000</f>
        <v>57302.777777777774</v>
      </c>
      <c r="E25" s="26">
        <f t="shared" si="2"/>
        <v>57302.777777777774</v>
      </c>
    </row>
    <row r="26" spans="1:5" ht="25.5">
      <c r="A26" s="9" t="s">
        <v>24</v>
      </c>
      <c r="B26" s="8" t="s">
        <v>2</v>
      </c>
      <c r="C26" s="26">
        <v>10749.6</v>
      </c>
      <c r="D26" s="26">
        <f>C26/12*9</f>
        <v>8062.2000000000007</v>
      </c>
      <c r="E26" s="26">
        <f>D26</f>
        <v>8062.2000000000007</v>
      </c>
    </row>
    <row r="27" spans="1:5">
      <c r="A27" s="12" t="s">
        <v>4</v>
      </c>
      <c r="B27" s="13" t="s">
        <v>3</v>
      </c>
      <c r="C27" s="30">
        <v>16.5</v>
      </c>
      <c r="D27" s="30">
        <v>16.5</v>
      </c>
      <c r="E27" s="30">
        <v>16.5</v>
      </c>
    </row>
    <row r="28" spans="1:5" ht="21.95" customHeight="1">
      <c r="A28" s="12" t="s">
        <v>27</v>
      </c>
      <c r="B28" s="8" t="s">
        <v>28</v>
      </c>
      <c r="C28" s="26">
        <f>C26/12/C27*1000</f>
        <v>54290.909090909096</v>
      </c>
      <c r="D28" s="26">
        <f t="shared" ref="D28:E28" si="3">D26/12/D27*1000</f>
        <v>40718.181818181816</v>
      </c>
      <c r="E28" s="26">
        <f t="shared" si="3"/>
        <v>40718.181818181816</v>
      </c>
    </row>
    <row r="29" spans="1:5" ht="25.5">
      <c r="A29" s="7" t="s">
        <v>5</v>
      </c>
      <c r="B29" s="8" t="s">
        <v>2</v>
      </c>
      <c r="C29" s="26">
        <v>2964</v>
      </c>
      <c r="D29" s="26">
        <f>C29/12*9</f>
        <v>2223</v>
      </c>
      <c r="E29" s="26">
        <f>D29</f>
        <v>2223</v>
      </c>
    </row>
    <row r="30" spans="1:5" ht="36.75">
      <c r="A30" s="14" t="s">
        <v>6</v>
      </c>
      <c r="B30" s="8" t="s">
        <v>2</v>
      </c>
      <c r="C30" s="21">
        <v>2660.7</v>
      </c>
      <c r="D30" s="21">
        <f>C30/12*9</f>
        <v>1995.5249999999999</v>
      </c>
      <c r="E30" s="21">
        <f>D30</f>
        <v>1995.5249999999999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>
      <c r="A33" s="14" t="s">
        <v>9</v>
      </c>
      <c r="B33" s="8" t="s">
        <v>2</v>
      </c>
      <c r="C33" s="21">
        <f>567.7+4838</f>
        <v>5405.7</v>
      </c>
      <c r="D33" s="21">
        <f>C33/12*9</f>
        <v>4054.2749999999996</v>
      </c>
      <c r="E33" s="21">
        <f>D33</f>
        <v>4054.2749999999996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60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7">
      <c r="A11" s="7" t="s">
        <v>22</v>
      </c>
      <c r="B11" s="8" t="s">
        <v>10</v>
      </c>
      <c r="C11" s="21">
        <v>14</v>
      </c>
      <c r="D11" s="21">
        <v>14</v>
      </c>
      <c r="E11" s="21">
        <v>14</v>
      </c>
    </row>
    <row r="12" spans="1:7" ht="25.5">
      <c r="A12" s="12" t="s">
        <v>25</v>
      </c>
      <c r="B12" s="8" t="s">
        <v>2</v>
      </c>
      <c r="C12" s="21">
        <v>673</v>
      </c>
      <c r="D12" s="21">
        <v>673</v>
      </c>
      <c r="E12" s="21">
        <v>673</v>
      </c>
    </row>
    <row r="13" spans="1:7" ht="25.5">
      <c r="A13" s="7" t="s">
        <v>11</v>
      </c>
      <c r="B13" s="8" t="s">
        <v>2</v>
      </c>
      <c r="C13" s="21">
        <v>9828</v>
      </c>
      <c r="D13" s="21">
        <f>C13/12*9</f>
        <v>7371</v>
      </c>
      <c r="E13" s="21">
        <f>D13</f>
        <v>7371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6069.3</v>
      </c>
      <c r="D15" s="21">
        <f>C15/12*9</f>
        <v>4551.9750000000004</v>
      </c>
      <c r="E15" s="21">
        <f>D15</f>
        <v>4551.9750000000004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/>
      <c r="D17" s="36"/>
      <c r="E17" s="36"/>
    </row>
    <row r="18" spans="1:5" s="27" customFormat="1">
      <c r="A18" s="31" t="s">
        <v>4</v>
      </c>
      <c r="B18" s="32" t="s">
        <v>3</v>
      </c>
      <c r="C18" s="37"/>
      <c r="D18" s="37"/>
      <c r="E18" s="37"/>
    </row>
    <row r="19" spans="1:5" s="27" customFormat="1" ht="21.95" customHeight="1">
      <c r="A19" s="31" t="s">
        <v>27</v>
      </c>
      <c r="B19" s="25" t="s">
        <v>28</v>
      </c>
      <c r="C19" s="36"/>
      <c r="D19" s="36"/>
      <c r="E19" s="36"/>
    </row>
    <row r="20" spans="1:5" s="27" customFormat="1" ht="25.5">
      <c r="A20" s="30" t="s">
        <v>53</v>
      </c>
      <c r="B20" s="25" t="s">
        <v>2</v>
      </c>
      <c r="C20" s="36">
        <v>3638</v>
      </c>
      <c r="D20" s="36">
        <f>C20/12*9</f>
        <v>2728.5</v>
      </c>
      <c r="E20" s="36">
        <f>D20</f>
        <v>2728.5</v>
      </c>
    </row>
    <row r="21" spans="1:5">
      <c r="A21" s="12" t="s">
        <v>4</v>
      </c>
      <c r="B21" s="13" t="s">
        <v>3</v>
      </c>
      <c r="C21" s="37">
        <f>4.3-0.9</f>
        <v>3.4</v>
      </c>
      <c r="D21" s="37">
        <f t="shared" ref="D21:E21" si="0">4.3-0.9</f>
        <v>3.4</v>
      </c>
      <c r="E21" s="37">
        <f t="shared" si="0"/>
        <v>3.4</v>
      </c>
    </row>
    <row r="22" spans="1:5" ht="21.95" customHeight="1">
      <c r="A22" s="12" t="s">
        <v>27</v>
      </c>
      <c r="B22" s="8" t="s">
        <v>28</v>
      </c>
      <c r="C22" s="36">
        <f>C20/12/C21*1000</f>
        <v>89166.666666666672</v>
      </c>
      <c r="D22" s="36">
        <f t="shared" ref="D22:E22" si="1">D20/12/D21*1000</f>
        <v>66875</v>
      </c>
      <c r="E22" s="36">
        <f t="shared" si="1"/>
        <v>66875</v>
      </c>
    </row>
    <row r="23" spans="1:5" ht="39">
      <c r="A23" s="16" t="s">
        <v>26</v>
      </c>
      <c r="B23" s="8" t="s">
        <v>2</v>
      </c>
      <c r="C23" s="36">
        <v>97.706000000000003</v>
      </c>
      <c r="D23" s="36">
        <f>C23/12*9</f>
        <v>73.279499999999999</v>
      </c>
      <c r="E23" s="36">
        <f>D23</f>
        <v>73.279499999999999</v>
      </c>
    </row>
    <row r="24" spans="1:5">
      <c r="A24" s="12" t="s">
        <v>4</v>
      </c>
      <c r="B24" s="13" t="s">
        <v>3</v>
      </c>
      <c r="C24" s="37">
        <v>0.25</v>
      </c>
      <c r="D24" s="37">
        <v>0.25</v>
      </c>
      <c r="E24" s="37">
        <v>0.25</v>
      </c>
    </row>
    <row r="25" spans="1:5" ht="21.95" customHeight="1">
      <c r="A25" s="12" t="s">
        <v>27</v>
      </c>
      <c r="B25" s="8" t="s">
        <v>28</v>
      </c>
      <c r="C25" s="36">
        <f>C23/C24/12*1000</f>
        <v>32568.666666666664</v>
      </c>
      <c r="D25" s="36">
        <f t="shared" ref="D25:E25" si="2">D23/D24/12*1000</f>
        <v>24426.5</v>
      </c>
      <c r="E25" s="36">
        <f t="shared" si="2"/>
        <v>24426.5</v>
      </c>
    </row>
    <row r="26" spans="1:5" ht="25.5">
      <c r="A26" s="9" t="s">
        <v>24</v>
      </c>
      <c r="B26" s="8" t="s">
        <v>2</v>
      </c>
      <c r="C26" s="36">
        <v>1721.2</v>
      </c>
      <c r="D26" s="36">
        <f>C26/12*9</f>
        <v>1290.9000000000001</v>
      </c>
      <c r="E26" s="36">
        <f>D26</f>
        <v>1290.9000000000001</v>
      </c>
    </row>
    <row r="27" spans="1:5">
      <c r="A27" s="12" t="s">
        <v>4</v>
      </c>
      <c r="B27" s="13" t="s">
        <v>3</v>
      </c>
      <c r="C27" s="37">
        <v>3.5</v>
      </c>
      <c r="D27" s="37">
        <v>3.5</v>
      </c>
      <c r="E27" s="37">
        <v>3.5</v>
      </c>
    </row>
    <row r="28" spans="1:5" ht="21.95" customHeight="1">
      <c r="A28" s="12" t="s">
        <v>27</v>
      </c>
      <c r="B28" s="8" t="s">
        <v>28</v>
      </c>
      <c r="C28" s="36">
        <f>C26/12/C27*1000</f>
        <v>40980.952380952382</v>
      </c>
      <c r="D28" s="36">
        <f t="shared" ref="D28:E28" si="3">D26/12/D27*1000</f>
        <v>30735.714285714286</v>
      </c>
      <c r="E28" s="36">
        <f t="shared" si="3"/>
        <v>30735.714285714286</v>
      </c>
    </row>
    <row r="29" spans="1:5" ht="25.5">
      <c r="A29" s="7" t="s">
        <v>5</v>
      </c>
      <c r="B29" s="8" t="s">
        <v>2</v>
      </c>
      <c r="C29" s="21">
        <v>612.5</v>
      </c>
      <c r="D29" s="21">
        <f>C29/12*9</f>
        <v>459.375</v>
      </c>
      <c r="E29" s="21">
        <f>D29</f>
        <v>459.375</v>
      </c>
    </row>
    <row r="30" spans="1:5" ht="36.75">
      <c r="A30" s="14" t="s">
        <v>6</v>
      </c>
      <c r="B30" s="8" t="s">
        <v>2</v>
      </c>
      <c r="C30" s="21">
        <v>1080.3</v>
      </c>
      <c r="D30" s="21">
        <f>C30/12*9</f>
        <v>810.22499999999991</v>
      </c>
      <c r="E30" s="21">
        <f>D30</f>
        <v>810.22499999999991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406.2+2272.2</f>
        <v>2678.3999999999996</v>
      </c>
      <c r="D33" s="21">
        <f>C33/12*9</f>
        <v>2008.7999999999997</v>
      </c>
      <c r="E33" s="21">
        <f>D33</f>
        <v>2008.7999999999997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45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119</v>
      </c>
      <c r="D11" s="21">
        <v>119</v>
      </c>
      <c r="E11" s="21">
        <v>119</v>
      </c>
    </row>
    <row r="12" spans="1:7" ht="25.5">
      <c r="A12" s="12" t="s">
        <v>25</v>
      </c>
      <c r="B12" s="8" t="s">
        <v>2</v>
      </c>
      <c r="C12" s="21">
        <v>665.3</v>
      </c>
      <c r="D12" s="21">
        <v>665.3</v>
      </c>
      <c r="E12" s="21">
        <v>665.3</v>
      </c>
    </row>
    <row r="13" spans="1:7" ht="25.5">
      <c r="A13" s="7" t="s">
        <v>11</v>
      </c>
      <c r="B13" s="8" t="s">
        <v>2</v>
      </c>
      <c r="C13" s="21">
        <v>79920.2</v>
      </c>
      <c r="D13" s="21">
        <f>C13/12*9</f>
        <v>59940.149999999994</v>
      </c>
      <c r="E13" s="21">
        <f>D13</f>
        <v>59940.149999999994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60336.3</v>
      </c>
      <c r="D15" s="21">
        <f>C15/12*9</f>
        <v>45252.225000000006</v>
      </c>
      <c r="E15" s="21">
        <f>D15/12*9</f>
        <v>33939.168750000004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4679.3</v>
      </c>
      <c r="D17" s="36">
        <f>C17/12*9</f>
        <v>3509.4749999999999</v>
      </c>
      <c r="E17" s="36">
        <f>D17</f>
        <v>3509.4749999999999</v>
      </c>
    </row>
    <row r="18" spans="1:5" s="27" customFormat="1">
      <c r="A18" s="31" t="s">
        <v>4</v>
      </c>
      <c r="B18" s="32" t="s">
        <v>3</v>
      </c>
      <c r="C18" s="37">
        <v>3</v>
      </c>
      <c r="D18" s="37">
        <v>3</v>
      </c>
      <c r="E18" s="37">
        <v>3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130180.55555555555</v>
      </c>
      <c r="D19" s="36">
        <f>C19/12*9</f>
        <v>97635.416666666672</v>
      </c>
      <c r="E19" s="36">
        <f>D19</f>
        <v>97635.416666666672</v>
      </c>
    </row>
    <row r="20" spans="1:5" s="27" customFormat="1" ht="25.5">
      <c r="A20" s="30" t="s">
        <v>53</v>
      </c>
      <c r="B20" s="25" t="s">
        <v>2</v>
      </c>
      <c r="C20" s="36">
        <v>35147.699999999997</v>
      </c>
      <c r="D20" s="36">
        <f>C20/12*9</f>
        <v>26360.774999999998</v>
      </c>
      <c r="E20" s="36">
        <f>D20</f>
        <v>26360.774999999998</v>
      </c>
    </row>
    <row r="21" spans="1:5" s="27" customFormat="1">
      <c r="A21" s="31" t="s">
        <v>4</v>
      </c>
      <c r="B21" s="32" t="s">
        <v>3</v>
      </c>
      <c r="C21" s="37">
        <f>18.9+8.54</f>
        <v>27.439999999999998</v>
      </c>
      <c r="D21" s="37">
        <f t="shared" ref="D21:E21" si="0">18.9+8.54</f>
        <v>27.439999999999998</v>
      </c>
      <c r="E21" s="37">
        <f t="shared" si="0"/>
        <v>27.439999999999998</v>
      </c>
    </row>
    <row r="22" spans="1:5" s="27" customFormat="1" ht="21.95" customHeight="1">
      <c r="A22" s="31" t="s">
        <v>27</v>
      </c>
      <c r="B22" s="25" t="s">
        <v>28</v>
      </c>
      <c r="C22" s="36">
        <f>C20/12/C21*1000</f>
        <v>106741.07142857143</v>
      </c>
      <c r="D22" s="36">
        <f t="shared" ref="D22:E22" si="1">D20/12/D21*1000</f>
        <v>80055.803571428565</v>
      </c>
      <c r="E22" s="36">
        <f t="shared" si="1"/>
        <v>80055.803571428565</v>
      </c>
    </row>
    <row r="23" spans="1:5" ht="39">
      <c r="A23" s="16" t="s">
        <v>26</v>
      </c>
      <c r="B23" s="8" t="s">
        <v>2</v>
      </c>
      <c r="C23" s="36">
        <v>2989.8</v>
      </c>
      <c r="D23" s="36">
        <f>C23/12*9</f>
        <v>2242.35</v>
      </c>
      <c r="E23" s="36">
        <f>D23</f>
        <v>2242.35</v>
      </c>
    </row>
    <row r="24" spans="1:5">
      <c r="A24" s="12" t="s">
        <v>4</v>
      </c>
      <c r="B24" s="13" t="s">
        <v>3</v>
      </c>
      <c r="C24" s="37">
        <v>2.5</v>
      </c>
      <c r="D24" s="37">
        <v>2.5</v>
      </c>
      <c r="E24" s="37">
        <v>2.5</v>
      </c>
    </row>
    <row r="25" spans="1:5" ht="21.95" customHeight="1">
      <c r="A25" s="12" t="s">
        <v>27</v>
      </c>
      <c r="B25" s="8" t="s">
        <v>28</v>
      </c>
      <c r="C25" s="36">
        <f>C23/C24/12*1000</f>
        <v>99660.000000000015</v>
      </c>
      <c r="D25" s="36">
        <f t="shared" ref="D25:E25" si="2">D23/D24/12*1000</f>
        <v>74744.999999999985</v>
      </c>
      <c r="E25" s="36">
        <f t="shared" si="2"/>
        <v>74744.999999999985</v>
      </c>
    </row>
    <row r="26" spans="1:5" ht="25.5">
      <c r="A26" s="9" t="s">
        <v>24</v>
      </c>
      <c r="B26" s="8" t="s">
        <v>2</v>
      </c>
      <c r="C26" s="36">
        <v>13555.9</v>
      </c>
      <c r="D26" s="36">
        <f>C26/12*9</f>
        <v>10166.924999999999</v>
      </c>
      <c r="E26" s="36">
        <f>D26</f>
        <v>10166.924999999999</v>
      </c>
    </row>
    <row r="27" spans="1:5">
      <c r="A27" s="12" t="s">
        <v>4</v>
      </c>
      <c r="B27" s="13" t="s">
        <v>3</v>
      </c>
      <c r="C27" s="37">
        <v>24.1</v>
      </c>
      <c r="D27" s="37">
        <v>24.1</v>
      </c>
      <c r="E27" s="37">
        <v>24.1</v>
      </c>
    </row>
    <row r="28" spans="1:5" ht="21.95" customHeight="1">
      <c r="A28" s="12" t="s">
        <v>27</v>
      </c>
      <c r="B28" s="8" t="s">
        <v>28</v>
      </c>
      <c r="C28" s="36">
        <f>C26/12/C27*1000</f>
        <v>46873.789764868598</v>
      </c>
      <c r="D28" s="36">
        <f t="shared" ref="D28:E28" si="3">D26/12/D27*1000</f>
        <v>35155.342323651443</v>
      </c>
      <c r="E28" s="36">
        <f t="shared" si="3"/>
        <v>35155.342323651443</v>
      </c>
    </row>
    <row r="29" spans="1:5" ht="25.5">
      <c r="A29" s="7" t="s">
        <v>5</v>
      </c>
      <c r="B29" s="8" t="s">
        <v>2</v>
      </c>
      <c r="C29" s="21">
        <v>3963.6</v>
      </c>
      <c r="D29" s="21">
        <f>C29/12*9</f>
        <v>2972.7000000000003</v>
      </c>
      <c r="E29" s="21">
        <f>D29</f>
        <v>2972.7000000000003</v>
      </c>
    </row>
    <row r="30" spans="1:5" ht="36.75">
      <c r="A30" s="14" t="s">
        <v>6</v>
      </c>
      <c r="B30" s="8" t="s">
        <v>2</v>
      </c>
      <c r="C30" s="21">
        <v>3475.9</v>
      </c>
      <c r="D30" s="21">
        <f>C30/12*9</f>
        <v>2606.9250000000002</v>
      </c>
      <c r="E30" s="21">
        <f>D30</f>
        <v>2606.9250000000002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3">
        <f>753.9+15354.1</f>
        <v>16108</v>
      </c>
      <c r="D33" s="23">
        <f>C33/12*9</f>
        <v>12081</v>
      </c>
      <c r="E33" s="23">
        <f>D33</f>
        <v>12081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>
      <c r="A4" s="39" t="s">
        <v>46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69</v>
      </c>
      <c r="D11" s="21">
        <v>69</v>
      </c>
      <c r="E11" s="21">
        <v>69</v>
      </c>
    </row>
    <row r="12" spans="1:7" ht="25.5">
      <c r="A12" s="12" t="s">
        <v>25</v>
      </c>
      <c r="B12" s="8" t="s">
        <v>2</v>
      </c>
      <c r="C12" s="21">
        <v>530.79999999999995</v>
      </c>
      <c r="D12" s="21">
        <v>530.79999999999995</v>
      </c>
      <c r="E12" s="21">
        <v>530.79999999999995</v>
      </c>
    </row>
    <row r="13" spans="1:7" ht="25.5">
      <c r="A13" s="7" t="s">
        <v>11</v>
      </c>
      <c r="B13" s="8" t="s">
        <v>2</v>
      </c>
      <c r="C13" s="21">
        <v>37191.699999999997</v>
      </c>
      <c r="D13" s="21">
        <f>C13/12*9</f>
        <v>27893.774999999998</v>
      </c>
      <c r="E13" s="21">
        <f>D13</f>
        <v>27893.774999999998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25943.4</v>
      </c>
      <c r="D15" s="21">
        <f>C15/12*9</f>
        <v>19457.550000000003</v>
      </c>
      <c r="E15" s="21">
        <f>D15</f>
        <v>19457.550000000003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1979.3</v>
      </c>
      <c r="D17" s="36">
        <f>C17/12*9</f>
        <v>1484.4749999999999</v>
      </c>
      <c r="E17" s="36">
        <f>D17</f>
        <v>1484.4749999999999</v>
      </c>
    </row>
    <row r="18" spans="1:5" s="27" customFormat="1">
      <c r="A18" s="31" t="s">
        <v>4</v>
      </c>
      <c r="B18" s="32" t="s">
        <v>3</v>
      </c>
      <c r="C18" s="37">
        <v>2</v>
      </c>
      <c r="D18" s="37">
        <v>2</v>
      </c>
      <c r="E18" s="37">
        <v>2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82670.833333333328</v>
      </c>
      <c r="D19" s="36">
        <f>C19/12*9</f>
        <v>62003.124999999993</v>
      </c>
      <c r="E19" s="36">
        <f>D19</f>
        <v>62003.124999999993</v>
      </c>
    </row>
    <row r="20" spans="1:5" s="27" customFormat="1" ht="25.5">
      <c r="A20" s="30" t="s">
        <v>53</v>
      </c>
      <c r="B20" s="25" t="s">
        <v>2</v>
      </c>
      <c r="C20" s="36">
        <v>13504</v>
      </c>
      <c r="D20" s="36">
        <f>C20/12*9</f>
        <v>10128</v>
      </c>
      <c r="E20" s="36">
        <f>D20</f>
        <v>10128</v>
      </c>
    </row>
    <row r="21" spans="1:5" s="27" customFormat="1">
      <c r="A21" s="31" t="s">
        <v>4</v>
      </c>
      <c r="B21" s="32" t="s">
        <v>3</v>
      </c>
      <c r="C21" s="37">
        <f>14.7-3.9</f>
        <v>10.799999999999999</v>
      </c>
      <c r="D21" s="37">
        <f t="shared" ref="D21:E21" si="0">14.7-3.9</f>
        <v>10.799999999999999</v>
      </c>
      <c r="E21" s="37">
        <f t="shared" si="0"/>
        <v>10.799999999999999</v>
      </c>
    </row>
    <row r="22" spans="1:5" ht="21.95" customHeight="1">
      <c r="A22" s="12" t="s">
        <v>27</v>
      </c>
      <c r="B22" s="8" t="s">
        <v>28</v>
      </c>
      <c r="C22" s="36">
        <f>C20/12/C21*1000</f>
        <v>104197.53086419753</v>
      </c>
      <c r="D22" s="36">
        <f t="shared" ref="D22:E22" si="1">D20/12/D21*1000</f>
        <v>78148.148148148146</v>
      </c>
      <c r="E22" s="36">
        <f t="shared" si="1"/>
        <v>78148.148148148146</v>
      </c>
    </row>
    <row r="23" spans="1:5" ht="39">
      <c r="A23" s="16" t="s">
        <v>26</v>
      </c>
      <c r="B23" s="8" t="s">
        <v>2</v>
      </c>
      <c r="C23" s="36">
        <v>1389.8</v>
      </c>
      <c r="D23" s="36">
        <f>C23/12*9</f>
        <v>1042.3499999999999</v>
      </c>
      <c r="E23" s="36">
        <f>D23</f>
        <v>1042.3499999999999</v>
      </c>
    </row>
    <row r="24" spans="1:5">
      <c r="A24" s="12" t="s">
        <v>4</v>
      </c>
      <c r="B24" s="13" t="s">
        <v>3</v>
      </c>
      <c r="C24" s="37">
        <v>1.5</v>
      </c>
      <c r="D24" s="37">
        <v>1.5</v>
      </c>
      <c r="E24" s="37">
        <v>1.5</v>
      </c>
    </row>
    <row r="25" spans="1:5" ht="21.95" customHeight="1">
      <c r="A25" s="12" t="s">
        <v>27</v>
      </c>
      <c r="B25" s="8" t="s">
        <v>28</v>
      </c>
      <c r="C25" s="36">
        <f>C23/C24/12*1000</f>
        <v>77211.111111111109</v>
      </c>
      <c r="D25" s="36">
        <f t="shared" ref="D25:E25" si="2">D23/D24/12*1000</f>
        <v>57908.333333333328</v>
      </c>
      <c r="E25" s="36">
        <f t="shared" si="2"/>
        <v>57908.333333333328</v>
      </c>
    </row>
    <row r="26" spans="1:5" ht="25.5">
      <c r="A26" s="9" t="s">
        <v>24</v>
      </c>
      <c r="B26" s="8" t="s">
        <v>2</v>
      </c>
      <c r="C26" s="36">
        <v>6555.9</v>
      </c>
      <c r="D26" s="36">
        <f>C26/12*9</f>
        <v>4916.9249999999993</v>
      </c>
      <c r="E26" s="36">
        <f>D26</f>
        <v>4916.9249999999993</v>
      </c>
    </row>
    <row r="27" spans="1:5">
      <c r="A27" s="12" t="s">
        <v>4</v>
      </c>
      <c r="B27" s="13" t="s">
        <v>3</v>
      </c>
      <c r="C27" s="37">
        <v>12.5</v>
      </c>
      <c r="D27" s="37">
        <v>12.5</v>
      </c>
      <c r="E27" s="37">
        <v>12.5</v>
      </c>
    </row>
    <row r="28" spans="1:5" ht="21.95" customHeight="1">
      <c r="A28" s="12" t="s">
        <v>27</v>
      </c>
      <c r="B28" s="8" t="s">
        <v>28</v>
      </c>
      <c r="C28" s="36">
        <f>C26/12/C27*1000</f>
        <v>43705.999999999993</v>
      </c>
      <c r="D28" s="36">
        <f t="shared" ref="D28:E28" si="3">D26/12/D27*1000</f>
        <v>32779.499999999993</v>
      </c>
      <c r="E28" s="36">
        <f t="shared" si="3"/>
        <v>32779.499999999993</v>
      </c>
    </row>
    <row r="29" spans="1:5" ht="25.5">
      <c r="A29" s="7" t="s">
        <v>5</v>
      </c>
      <c r="B29" s="8" t="s">
        <v>2</v>
      </c>
      <c r="C29" s="21">
        <v>2514.6999999999998</v>
      </c>
      <c r="D29" s="21">
        <f>C29/12*9</f>
        <v>1886.0249999999999</v>
      </c>
      <c r="E29" s="21">
        <f>D29</f>
        <v>1886.0249999999999</v>
      </c>
    </row>
    <row r="30" spans="1:5" ht="36.75">
      <c r="A30" s="14" t="s">
        <v>6</v>
      </c>
      <c r="B30" s="8" t="s">
        <v>2</v>
      </c>
      <c r="C30" s="21">
        <v>2204.3000000000002</v>
      </c>
      <c r="D30" s="21">
        <f>C30/12*9</f>
        <v>1653.2250000000001</v>
      </c>
      <c r="E30" s="21">
        <f>D30</f>
        <v>1653.2250000000001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9">
        <v>0</v>
      </c>
      <c r="D32" s="9">
        <v>0</v>
      </c>
      <c r="E32" s="9">
        <v>0</v>
      </c>
    </row>
    <row r="33" spans="1:5" ht="38.25" customHeight="1">
      <c r="A33" s="14" t="s">
        <v>9</v>
      </c>
      <c r="B33" s="8" t="s">
        <v>2</v>
      </c>
      <c r="C33" s="9">
        <f>567.9+8476.1</f>
        <v>9044</v>
      </c>
      <c r="D33" s="9">
        <f>C33/12*9</f>
        <v>6783</v>
      </c>
      <c r="E33" s="9">
        <f>D33</f>
        <v>6783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55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7">
      <c r="A11" s="7" t="s">
        <v>22</v>
      </c>
      <c r="B11" s="8" t="s">
        <v>10</v>
      </c>
      <c r="C11" s="21">
        <v>163</v>
      </c>
      <c r="D11" s="21">
        <v>163</v>
      </c>
      <c r="E11" s="21">
        <v>163</v>
      </c>
    </row>
    <row r="12" spans="1:7" ht="25.5">
      <c r="A12" s="12" t="s">
        <v>25</v>
      </c>
      <c r="B12" s="8" t="s">
        <v>2</v>
      </c>
      <c r="C12" s="21">
        <v>393.2</v>
      </c>
      <c r="D12" s="21">
        <v>393.2</v>
      </c>
      <c r="E12" s="21">
        <v>393.2</v>
      </c>
    </row>
    <row r="13" spans="1:7" ht="25.5">
      <c r="A13" s="7" t="s">
        <v>11</v>
      </c>
      <c r="B13" s="8" t="s">
        <v>2</v>
      </c>
      <c r="C13" s="21">
        <v>65055.4</v>
      </c>
      <c r="D13" s="21">
        <f>C13/12*9</f>
        <v>48791.55</v>
      </c>
      <c r="E13" s="21">
        <f>D13</f>
        <v>48791.55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50352.5</v>
      </c>
      <c r="D15" s="21">
        <f>C15/12*9</f>
        <v>37764.375</v>
      </c>
      <c r="E15" s="21">
        <f>D15</f>
        <v>37764.375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3458.3</v>
      </c>
      <c r="D17" s="36">
        <f>C17/12*9</f>
        <v>2593.7249999999999</v>
      </c>
      <c r="E17" s="36">
        <f>D17</f>
        <v>2593.7249999999999</v>
      </c>
    </row>
    <row r="18" spans="1:5" s="27" customFormat="1">
      <c r="A18" s="31" t="s">
        <v>4</v>
      </c>
      <c r="B18" s="32" t="s">
        <v>3</v>
      </c>
      <c r="C18" s="37">
        <v>3</v>
      </c>
      <c r="D18" s="37">
        <v>3</v>
      </c>
      <c r="E18" s="37">
        <v>3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96263.888888888876</v>
      </c>
      <c r="D19" s="36">
        <f>C19/12*9</f>
        <v>72197.916666666657</v>
      </c>
      <c r="E19" s="36">
        <f>D19</f>
        <v>72197.916666666657</v>
      </c>
    </row>
    <row r="20" spans="1:5" s="27" customFormat="1" ht="25.5">
      <c r="A20" s="30" t="s">
        <v>53</v>
      </c>
      <c r="B20" s="25" t="s">
        <v>2</v>
      </c>
      <c r="C20" s="36">
        <v>31269</v>
      </c>
      <c r="D20" s="36">
        <f>C20/12*9</f>
        <v>23451.75</v>
      </c>
      <c r="E20" s="36">
        <f>D20</f>
        <v>23451.75</v>
      </c>
    </row>
    <row r="21" spans="1:5" s="27" customFormat="1">
      <c r="A21" s="31" t="s">
        <v>4</v>
      </c>
      <c r="B21" s="32" t="s">
        <v>3</v>
      </c>
      <c r="C21" s="37">
        <f>21.1+4.7</f>
        <v>25.8</v>
      </c>
      <c r="D21" s="37">
        <f t="shared" ref="D21:E21" si="0">21.1+4.7</f>
        <v>25.8</v>
      </c>
      <c r="E21" s="37">
        <f t="shared" si="0"/>
        <v>25.8</v>
      </c>
    </row>
    <row r="22" spans="1:5" ht="21.95" customHeight="1">
      <c r="A22" s="12" t="s">
        <v>27</v>
      </c>
      <c r="B22" s="8" t="s">
        <v>28</v>
      </c>
      <c r="C22" s="36">
        <f>C20/12/C21*1000</f>
        <v>100998.06201550388</v>
      </c>
      <c r="D22" s="36">
        <f t="shared" ref="D22:E22" si="1">D20/12/D21*1000</f>
        <v>75748.546511627908</v>
      </c>
      <c r="E22" s="36">
        <f t="shared" si="1"/>
        <v>75748.546511627908</v>
      </c>
    </row>
    <row r="23" spans="1:5" ht="39">
      <c r="A23" s="16" t="s">
        <v>26</v>
      </c>
      <c r="B23" s="8" t="s">
        <v>2</v>
      </c>
      <c r="C23" s="36">
        <v>2563.6</v>
      </c>
      <c r="D23" s="36">
        <f>C23/12*9</f>
        <v>1922.6999999999998</v>
      </c>
      <c r="E23" s="36">
        <f>D23</f>
        <v>1922.6999999999998</v>
      </c>
    </row>
    <row r="24" spans="1:5">
      <c r="A24" s="12" t="s">
        <v>4</v>
      </c>
      <c r="B24" s="13" t="s">
        <v>3</v>
      </c>
      <c r="C24" s="37">
        <v>2.5</v>
      </c>
      <c r="D24" s="37">
        <v>2.5</v>
      </c>
      <c r="E24" s="37">
        <v>2.5</v>
      </c>
    </row>
    <row r="25" spans="1:5" ht="21.95" customHeight="1">
      <c r="A25" s="12" t="s">
        <v>27</v>
      </c>
      <c r="B25" s="8" t="s">
        <v>28</v>
      </c>
      <c r="C25" s="36">
        <f>C23/C24/12*1000</f>
        <v>85453.333333333328</v>
      </c>
      <c r="D25" s="36">
        <f t="shared" ref="D25:E25" si="2">D23/D24/12*1000</f>
        <v>64089.999999999993</v>
      </c>
      <c r="E25" s="36">
        <f t="shared" si="2"/>
        <v>64089.999999999993</v>
      </c>
    </row>
    <row r="26" spans="1:5" ht="25.5">
      <c r="A26" s="9" t="s">
        <v>24</v>
      </c>
      <c r="B26" s="8" t="s">
        <v>2</v>
      </c>
      <c r="C26" s="36">
        <v>9521.4</v>
      </c>
      <c r="D26" s="36">
        <f>C26/12*9</f>
        <v>7141.0499999999993</v>
      </c>
      <c r="E26" s="36">
        <f>D26</f>
        <v>7141.0499999999993</v>
      </c>
    </row>
    <row r="27" spans="1:5">
      <c r="A27" s="12" t="s">
        <v>4</v>
      </c>
      <c r="B27" s="13" t="s">
        <v>3</v>
      </c>
      <c r="C27" s="37">
        <v>17</v>
      </c>
      <c r="D27" s="37">
        <v>17</v>
      </c>
      <c r="E27" s="37">
        <v>17</v>
      </c>
    </row>
    <row r="28" spans="1:5" ht="21.95" customHeight="1">
      <c r="A28" s="12" t="s">
        <v>27</v>
      </c>
      <c r="B28" s="8" t="s">
        <v>28</v>
      </c>
      <c r="C28" s="36">
        <f>C26/12/C27*1000</f>
        <v>46673.529411764706</v>
      </c>
      <c r="D28" s="36">
        <f t="shared" ref="D28:E28" si="3">D26/12/D27*1000</f>
        <v>35005.147058823524</v>
      </c>
      <c r="E28" s="36">
        <f t="shared" si="3"/>
        <v>35005.147058823524</v>
      </c>
    </row>
    <row r="29" spans="1:5" ht="25.5">
      <c r="A29" s="7" t="s">
        <v>5</v>
      </c>
      <c r="B29" s="8" t="s">
        <v>2</v>
      </c>
      <c r="C29" s="21">
        <v>3540.4</v>
      </c>
      <c r="D29" s="21">
        <f>C29/12*9</f>
        <v>2655.3</v>
      </c>
      <c r="E29" s="21">
        <f>D29</f>
        <v>2655.3</v>
      </c>
    </row>
    <row r="30" spans="1:5" ht="36.75">
      <c r="A30" s="14" t="s">
        <v>6</v>
      </c>
      <c r="B30" s="8" t="s">
        <v>2</v>
      </c>
      <c r="C30" s="21">
        <v>3044.3</v>
      </c>
      <c r="D30" s="21">
        <f>C30/12*9</f>
        <v>2283.2250000000004</v>
      </c>
      <c r="E30" s="21">
        <f>D30</f>
        <v>2283.2250000000004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968.9+10689.7</f>
        <v>11658.6</v>
      </c>
      <c r="D33" s="21">
        <f>C33/12*9</f>
        <v>8743.9500000000007</v>
      </c>
      <c r="E33" s="21">
        <f>D33</f>
        <v>8743.9500000000007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opLeftCell="A28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7" width="15.28515625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30</v>
      </c>
      <c r="B2" s="38"/>
      <c r="C2" s="38"/>
      <c r="D2" s="38"/>
      <c r="E2" s="38"/>
    </row>
    <row r="3" spans="1:7">
      <c r="A3" s="1"/>
    </row>
    <row r="4" spans="1:7">
      <c r="A4" s="39" t="s">
        <v>31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5" t="s">
        <v>20</v>
      </c>
      <c r="D10" s="5" t="s">
        <v>21</v>
      </c>
      <c r="E10" s="6" t="s">
        <v>14</v>
      </c>
    </row>
    <row r="11" spans="1:7">
      <c r="A11" s="7" t="s">
        <v>22</v>
      </c>
      <c r="B11" s="8" t="s">
        <v>10</v>
      </c>
      <c r="C11" s="21">
        <v>707</v>
      </c>
      <c r="D11" s="21">
        <v>707</v>
      </c>
      <c r="E11" s="21">
        <v>707</v>
      </c>
    </row>
    <row r="12" spans="1:7" ht="25.5">
      <c r="A12" s="12" t="s">
        <v>25</v>
      </c>
      <c r="B12" s="8" t="s">
        <v>2</v>
      </c>
      <c r="C12" s="21">
        <v>197.1</v>
      </c>
      <c r="D12" s="21">
        <v>197.1</v>
      </c>
      <c r="E12" s="21">
        <v>197.1</v>
      </c>
    </row>
    <row r="13" spans="1:7" ht="25.5">
      <c r="A13" s="7" t="s">
        <v>11</v>
      </c>
      <c r="B13" s="8" t="s">
        <v>2</v>
      </c>
      <c r="C13" s="21">
        <v>145562.20000000001</v>
      </c>
      <c r="D13" s="21">
        <f>C13/12*9</f>
        <v>109171.65000000001</v>
      </c>
      <c r="E13" s="21">
        <v>109172</v>
      </c>
      <c r="F13" s="22"/>
    </row>
    <row r="14" spans="1:7">
      <c r="A14" s="10" t="s">
        <v>0</v>
      </c>
      <c r="B14" s="11"/>
      <c r="C14" s="21"/>
      <c r="D14" s="21"/>
      <c r="E14" s="21"/>
      <c r="G14" s="22"/>
    </row>
    <row r="15" spans="1:7" s="27" customFormat="1" ht="25.5">
      <c r="A15" s="24" t="s">
        <v>12</v>
      </c>
      <c r="B15" s="25" t="s">
        <v>2</v>
      </c>
      <c r="C15" s="26">
        <v>127632.8</v>
      </c>
      <c r="D15" s="26">
        <f>C15/12*9</f>
        <v>95724.6</v>
      </c>
      <c r="E15" s="26">
        <f>C15/12*9</f>
        <v>95724.6</v>
      </c>
    </row>
    <row r="16" spans="1:7" s="27" customFormat="1">
      <c r="A16" s="28" t="s">
        <v>1</v>
      </c>
      <c r="B16" s="29"/>
      <c r="C16" s="26"/>
      <c r="D16" s="26"/>
      <c r="E16" s="26"/>
    </row>
    <row r="17" spans="1:5" s="27" customFormat="1" ht="25.5">
      <c r="A17" s="30" t="s">
        <v>52</v>
      </c>
      <c r="B17" s="25" t="s">
        <v>2</v>
      </c>
      <c r="C17" s="26">
        <f>(109.986+483.552)*12</f>
        <v>7122.4560000000001</v>
      </c>
      <c r="D17" s="26">
        <f>C17/12*9</f>
        <v>5341.8420000000006</v>
      </c>
      <c r="E17" s="26">
        <f>D17</f>
        <v>5341.8420000000006</v>
      </c>
    </row>
    <row r="18" spans="1:5" s="27" customFormat="1">
      <c r="A18" s="31" t="s">
        <v>4</v>
      </c>
      <c r="B18" s="32" t="s">
        <v>3</v>
      </c>
      <c r="C18" s="26">
        <v>6</v>
      </c>
      <c r="D18" s="26">
        <v>6</v>
      </c>
      <c r="E18" s="26">
        <v>6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99123</v>
      </c>
      <c r="D19" s="26">
        <f>C19/12*9</f>
        <v>74342.25</v>
      </c>
      <c r="E19" s="26">
        <f>D19</f>
        <v>74342.25</v>
      </c>
    </row>
    <row r="20" spans="1:5" s="27" customFormat="1" ht="25.5">
      <c r="A20" s="30" t="s">
        <v>53</v>
      </c>
      <c r="B20" s="25" t="s">
        <v>2</v>
      </c>
      <c r="C20" s="26">
        <f>17697*3.85*12/1000*C21+11623+18382</f>
        <v>85479.254989999987</v>
      </c>
      <c r="D20" s="26">
        <f>C20/12*9</f>
        <v>64109.44124249999</v>
      </c>
      <c r="E20" s="26">
        <f>D20</f>
        <v>64109.44124249999</v>
      </c>
    </row>
    <row r="21" spans="1:5" s="27" customFormat="1">
      <c r="A21" s="31" t="s">
        <v>4</v>
      </c>
      <c r="B21" s="32" t="s">
        <v>3</v>
      </c>
      <c r="C21" s="26">
        <f>53.4+14.45</f>
        <v>67.849999999999994</v>
      </c>
      <c r="D21" s="26">
        <f t="shared" ref="D21:E21" si="0">53.4+14.45</f>
        <v>67.849999999999994</v>
      </c>
      <c r="E21" s="26">
        <f t="shared" si="0"/>
        <v>67.849999999999994</v>
      </c>
    </row>
    <row r="22" spans="1:5" s="27" customFormat="1" ht="21.95" customHeight="1">
      <c r="A22" s="31" t="s">
        <v>27</v>
      </c>
      <c r="B22" s="25" t="s">
        <v>28</v>
      </c>
      <c r="C22" s="26">
        <f>C20/12/C21*1000</f>
        <v>104985.57478506508</v>
      </c>
      <c r="D22" s="26">
        <f t="shared" ref="D22:E22" si="1">D20/12/D21*1000</f>
        <v>78739.18108879881</v>
      </c>
      <c r="E22" s="26">
        <f t="shared" si="1"/>
        <v>78739.18108879881</v>
      </c>
    </row>
    <row r="23" spans="1:5" s="27" customFormat="1" ht="39">
      <c r="A23" s="33" t="s">
        <v>26</v>
      </c>
      <c r="B23" s="25" t="s">
        <v>2</v>
      </c>
      <c r="C23" s="26">
        <v>9904.9</v>
      </c>
      <c r="D23" s="26">
        <f>C23/12*9</f>
        <v>7428.6749999999993</v>
      </c>
      <c r="E23" s="26">
        <f>D23</f>
        <v>7428.6749999999993</v>
      </c>
    </row>
    <row r="24" spans="1:5" s="27" customFormat="1">
      <c r="A24" s="31" t="s">
        <v>4</v>
      </c>
      <c r="B24" s="32" t="s">
        <v>3</v>
      </c>
      <c r="C24" s="26">
        <v>10.25</v>
      </c>
      <c r="D24" s="26">
        <v>10.25</v>
      </c>
      <c r="E24" s="26">
        <v>10.25</v>
      </c>
    </row>
    <row r="25" spans="1:5" s="27" customFormat="1" ht="21.95" customHeight="1">
      <c r="A25" s="31" t="s">
        <v>27</v>
      </c>
      <c r="B25" s="25" t="s">
        <v>28</v>
      </c>
      <c r="C25" s="26">
        <f>C23/C24/12*1000</f>
        <v>80527.642276422746</v>
      </c>
      <c r="D25" s="26">
        <f t="shared" ref="D25:E25" si="2">D23/D24/12*1000</f>
        <v>60395.731707317063</v>
      </c>
      <c r="E25" s="26">
        <f t="shared" si="2"/>
        <v>60395.731707317063</v>
      </c>
    </row>
    <row r="26" spans="1:5" s="27" customFormat="1" ht="25.5">
      <c r="A26" s="30" t="s">
        <v>24</v>
      </c>
      <c r="B26" s="25" t="s">
        <v>2</v>
      </c>
      <c r="C26" s="26">
        <v>14269.8</v>
      </c>
      <c r="D26" s="26">
        <f>C26/12*9</f>
        <v>10702.349999999999</v>
      </c>
      <c r="E26" s="26">
        <f>D26</f>
        <v>10702.349999999999</v>
      </c>
    </row>
    <row r="27" spans="1:5" s="27" customFormat="1">
      <c r="A27" s="31" t="s">
        <v>4</v>
      </c>
      <c r="B27" s="32" t="s">
        <v>3</v>
      </c>
      <c r="C27" s="26">
        <v>24.95</v>
      </c>
      <c r="D27" s="26">
        <v>24.95</v>
      </c>
      <c r="E27" s="26">
        <v>24.95</v>
      </c>
    </row>
    <row r="28" spans="1:5" s="27" customFormat="1" ht="21.95" customHeight="1">
      <c r="A28" s="31" t="s">
        <v>27</v>
      </c>
      <c r="B28" s="25" t="s">
        <v>28</v>
      </c>
      <c r="C28" s="26">
        <f>C26/12/C27*1000</f>
        <v>47661.322645290573</v>
      </c>
      <c r="D28" s="26">
        <f t="shared" ref="D28:E28" si="3">D26/12/D27*1000</f>
        <v>35745.991983967935</v>
      </c>
      <c r="E28" s="26">
        <f t="shared" si="3"/>
        <v>35745.991983967935</v>
      </c>
    </row>
    <row r="29" spans="1:5" s="27" customFormat="1" ht="25.5">
      <c r="A29" s="24" t="s">
        <v>5</v>
      </c>
      <c r="B29" s="25" t="s">
        <v>2</v>
      </c>
      <c r="C29" s="26">
        <f>5725+4324+806.6</f>
        <v>10855.6</v>
      </c>
      <c r="D29" s="26">
        <f>C29/12*9</f>
        <v>8141.7</v>
      </c>
      <c r="E29" s="26">
        <v>8141.7</v>
      </c>
    </row>
    <row r="30" spans="1:5" s="27" customFormat="1" ht="36.75">
      <c r="A30" s="34" t="s">
        <v>6</v>
      </c>
      <c r="B30" s="25" t="s">
        <v>2</v>
      </c>
      <c r="C30" s="26">
        <f>2767.5+1087.6</f>
        <v>3855.1</v>
      </c>
      <c r="D30" s="26">
        <f>C30/12*9</f>
        <v>2891.3249999999998</v>
      </c>
      <c r="E30" s="26">
        <v>2891.33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3">
        <v>454</v>
      </c>
      <c r="D32" s="21">
        <f>C32/12*9</f>
        <v>340.5</v>
      </c>
      <c r="E32" s="23">
        <v>340.5</v>
      </c>
    </row>
    <row r="33" spans="1:5" ht="38.25" customHeight="1">
      <c r="A33" s="14" t="s">
        <v>9</v>
      </c>
      <c r="B33" s="8" t="s">
        <v>2</v>
      </c>
      <c r="C33" s="23">
        <v>13620.3</v>
      </c>
      <c r="D33" s="21">
        <f>C33/12*9</f>
        <v>10215.224999999999</v>
      </c>
      <c r="E33" s="23">
        <v>10215.200000000001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3"/>
  <sheetViews>
    <sheetView topLeftCell="A15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56</v>
      </c>
      <c r="B2" s="38"/>
      <c r="C2" s="38"/>
      <c r="D2" s="38"/>
      <c r="E2" s="38"/>
    </row>
    <row r="3" spans="1:7">
      <c r="A3" s="1"/>
    </row>
    <row r="4" spans="1:7">
      <c r="A4" s="39" t="s">
        <v>47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7">
      <c r="A11" s="7" t="s">
        <v>22</v>
      </c>
      <c r="B11" s="8" t="s">
        <v>10</v>
      </c>
      <c r="C11" s="21">
        <v>164</v>
      </c>
      <c r="D11" s="21">
        <v>164</v>
      </c>
      <c r="E11" s="21">
        <v>164</v>
      </c>
    </row>
    <row r="12" spans="1:7" ht="25.5">
      <c r="A12" s="12" t="s">
        <v>25</v>
      </c>
      <c r="B12" s="8" t="s">
        <v>2</v>
      </c>
      <c r="C12" s="21">
        <v>303.8</v>
      </c>
      <c r="D12" s="21">
        <v>303.8</v>
      </c>
      <c r="E12" s="21">
        <v>303.8</v>
      </c>
    </row>
    <row r="13" spans="1:7" ht="25.5">
      <c r="A13" s="7" t="s">
        <v>11</v>
      </c>
      <c r="B13" s="8" t="s">
        <v>2</v>
      </c>
      <c r="C13" s="21">
        <v>50536.3</v>
      </c>
      <c r="D13" s="21">
        <f>C13/12*9</f>
        <v>37902.225000000006</v>
      </c>
      <c r="E13" s="21">
        <f>D13</f>
        <v>37902.225000000006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45864.7</v>
      </c>
      <c r="D15" s="21">
        <f>C15/12*9</f>
        <v>34398.524999999994</v>
      </c>
      <c r="E15" s="21">
        <f>D15</f>
        <v>34398.524999999994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3458.3</v>
      </c>
      <c r="D17" s="36">
        <f>C17/12*9</f>
        <v>2593.7249999999999</v>
      </c>
      <c r="E17" s="36">
        <f>D17</f>
        <v>2593.7249999999999</v>
      </c>
    </row>
    <row r="18" spans="1:5" s="27" customFormat="1">
      <c r="A18" s="31" t="s">
        <v>4</v>
      </c>
      <c r="B18" s="32" t="s">
        <v>3</v>
      </c>
      <c r="C18" s="37">
        <v>3</v>
      </c>
      <c r="D18" s="37">
        <v>3</v>
      </c>
      <c r="E18" s="37">
        <v>3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96263.888888888876</v>
      </c>
      <c r="D19" s="36">
        <f>C19/12*9</f>
        <v>72197.916666666657</v>
      </c>
      <c r="E19" s="36">
        <f>D19</f>
        <v>72197.916666666657</v>
      </c>
    </row>
    <row r="20" spans="1:5" s="27" customFormat="1" ht="25.5">
      <c r="A20" s="30" t="s">
        <v>53</v>
      </c>
      <c r="B20" s="25" t="s">
        <v>2</v>
      </c>
      <c r="C20" s="36">
        <v>28915</v>
      </c>
      <c r="D20" s="36">
        <f>C20/12*9</f>
        <v>21686.25</v>
      </c>
      <c r="E20" s="36">
        <f>D20</f>
        <v>21686.25</v>
      </c>
    </row>
    <row r="21" spans="1:5" s="27" customFormat="1">
      <c r="A21" s="31" t="s">
        <v>4</v>
      </c>
      <c r="B21" s="32" t="s">
        <v>3</v>
      </c>
      <c r="C21" s="37">
        <f>22.4-1.2</f>
        <v>21.2</v>
      </c>
      <c r="D21" s="37">
        <f t="shared" ref="D21:E21" si="0">22.4-1.2</f>
        <v>21.2</v>
      </c>
      <c r="E21" s="37">
        <f t="shared" si="0"/>
        <v>21.2</v>
      </c>
    </row>
    <row r="22" spans="1:5" s="27" customFormat="1" ht="21.95" customHeight="1">
      <c r="A22" s="31" t="s">
        <v>27</v>
      </c>
      <c r="B22" s="25" t="s">
        <v>28</v>
      </c>
      <c r="C22" s="36">
        <f>C20/12/C21*1000</f>
        <v>113659.59119496857</v>
      </c>
      <c r="D22" s="36">
        <f t="shared" ref="D22:E22" si="1">D20/12/D21*1000</f>
        <v>85244.69339622643</v>
      </c>
      <c r="E22" s="36">
        <f t="shared" si="1"/>
        <v>85244.69339622643</v>
      </c>
    </row>
    <row r="23" spans="1:5" ht="39">
      <c r="A23" s="16" t="s">
        <v>26</v>
      </c>
      <c r="B23" s="8" t="s">
        <v>2</v>
      </c>
      <c r="C23" s="36">
        <v>2563.6</v>
      </c>
      <c r="D23" s="36">
        <f>C23/12*9</f>
        <v>1922.6999999999998</v>
      </c>
      <c r="E23" s="36">
        <f>D23</f>
        <v>1922.6999999999998</v>
      </c>
    </row>
    <row r="24" spans="1:5">
      <c r="A24" s="12" t="s">
        <v>4</v>
      </c>
      <c r="B24" s="13" t="s">
        <v>3</v>
      </c>
      <c r="C24" s="37">
        <v>2.5</v>
      </c>
      <c r="D24" s="37">
        <v>2.5</v>
      </c>
      <c r="E24" s="37">
        <v>2.5</v>
      </c>
    </row>
    <row r="25" spans="1:5" ht="21.95" customHeight="1">
      <c r="A25" s="12" t="s">
        <v>27</v>
      </c>
      <c r="B25" s="8" t="s">
        <v>28</v>
      </c>
      <c r="C25" s="36">
        <f>C23/C24/12*1000</f>
        <v>85453.333333333328</v>
      </c>
      <c r="D25" s="36">
        <f t="shared" ref="D25:E25" si="2">D23/D24/12*1000</f>
        <v>64089.999999999993</v>
      </c>
      <c r="E25" s="36">
        <f t="shared" si="2"/>
        <v>64089.999999999993</v>
      </c>
    </row>
    <row r="26" spans="1:5" ht="25.5">
      <c r="A26" s="9" t="s">
        <v>24</v>
      </c>
      <c r="B26" s="8" t="s">
        <v>2</v>
      </c>
      <c r="C26" s="36">
        <v>7555.3</v>
      </c>
      <c r="D26" s="36">
        <f>C26/12*9</f>
        <v>5666.4750000000004</v>
      </c>
      <c r="E26" s="36">
        <f>D26</f>
        <v>5666.4750000000004</v>
      </c>
    </row>
    <row r="27" spans="1:5">
      <c r="A27" s="12" t="s">
        <v>4</v>
      </c>
      <c r="B27" s="13" t="s">
        <v>3</v>
      </c>
      <c r="C27" s="37">
        <v>10.75</v>
      </c>
      <c r="D27" s="37">
        <v>10.75</v>
      </c>
      <c r="E27" s="37">
        <v>10.75</v>
      </c>
    </row>
    <row r="28" spans="1:5" ht="21.95" customHeight="1">
      <c r="A28" s="12" t="s">
        <v>27</v>
      </c>
      <c r="B28" s="8" t="s">
        <v>28</v>
      </c>
      <c r="C28" s="36">
        <f>C26/12/C27*1000</f>
        <v>58568.217054263572</v>
      </c>
      <c r="D28" s="36">
        <f t="shared" ref="D28:E28" si="3">D26/12/D27*1000</f>
        <v>43926.162790697672</v>
      </c>
      <c r="E28" s="36">
        <f t="shared" si="3"/>
        <v>43926.162790697672</v>
      </c>
    </row>
    <row r="29" spans="1:5" ht="25.5">
      <c r="A29" s="7" t="s">
        <v>5</v>
      </c>
      <c r="B29" s="8" t="s">
        <v>2</v>
      </c>
      <c r="C29" s="21">
        <v>3372.8</v>
      </c>
      <c r="D29" s="21">
        <f>C29/12*9</f>
        <v>2529.6</v>
      </c>
      <c r="E29" s="21">
        <f>D29</f>
        <v>2529.6</v>
      </c>
    </row>
    <row r="30" spans="1:5" ht="36.75">
      <c r="A30" s="14" t="s">
        <v>6</v>
      </c>
      <c r="B30" s="8" t="s">
        <v>2</v>
      </c>
      <c r="C30" s="21">
        <v>2390.1</v>
      </c>
      <c r="D30" s="21">
        <f>C30/12*9</f>
        <v>1792.5749999999998</v>
      </c>
      <c r="E30" s="21">
        <f>D30</f>
        <v>1792.5749999999998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713.2+1568.3</f>
        <v>2281.5</v>
      </c>
      <c r="D33" s="21">
        <f>C33/12*9</f>
        <v>1711.125</v>
      </c>
      <c r="E33" s="21">
        <f>D33</f>
        <v>1711.125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58</v>
      </c>
      <c r="B2" s="38"/>
      <c r="C2" s="38"/>
      <c r="D2" s="38"/>
      <c r="E2" s="38"/>
    </row>
    <row r="3" spans="1:7">
      <c r="A3" s="1"/>
    </row>
    <row r="4" spans="1:7">
      <c r="A4" s="39" t="s">
        <v>48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7">
      <c r="A11" s="7" t="s">
        <v>22</v>
      </c>
      <c r="B11" s="8" t="s">
        <v>10</v>
      </c>
      <c r="C11" s="21">
        <v>96</v>
      </c>
      <c r="D11" s="21">
        <v>96</v>
      </c>
      <c r="E11" s="21">
        <v>96</v>
      </c>
    </row>
    <row r="12" spans="1:7" ht="25.5">
      <c r="A12" s="12" t="s">
        <v>25</v>
      </c>
      <c r="B12" s="8" t="s">
        <v>2</v>
      </c>
      <c r="C12" s="21">
        <v>509.3</v>
      </c>
      <c r="D12" s="21">
        <v>509.3</v>
      </c>
      <c r="E12" s="21">
        <v>509.3</v>
      </c>
    </row>
    <row r="13" spans="1:7" ht="25.5">
      <c r="A13" s="7" t="s">
        <v>11</v>
      </c>
      <c r="B13" s="8" t="s">
        <v>2</v>
      </c>
      <c r="C13" s="21">
        <v>49626.6</v>
      </c>
      <c r="D13" s="21">
        <f>C13/12*9</f>
        <v>37219.950000000004</v>
      </c>
      <c r="E13" s="21">
        <f>D13</f>
        <v>37219.950000000004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44413.2</v>
      </c>
      <c r="D15" s="21">
        <f>C15/12*9</f>
        <v>33309.9</v>
      </c>
      <c r="E15" s="21">
        <f>D15</f>
        <v>33309.9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36">
        <v>2258.3000000000002</v>
      </c>
      <c r="D17" s="36">
        <f>C17/12*9</f>
        <v>1693.7250000000001</v>
      </c>
      <c r="E17" s="36">
        <f>D17</f>
        <v>1693.7250000000001</v>
      </c>
    </row>
    <row r="18" spans="1:5" s="27" customFormat="1">
      <c r="A18" s="31" t="s">
        <v>4</v>
      </c>
      <c r="B18" s="32" t="s">
        <v>3</v>
      </c>
      <c r="C18" s="37">
        <v>2</v>
      </c>
      <c r="D18" s="37">
        <v>2</v>
      </c>
      <c r="E18" s="37">
        <v>2</v>
      </c>
    </row>
    <row r="19" spans="1:5" s="27" customFormat="1" ht="21.95" customHeight="1">
      <c r="A19" s="31" t="s">
        <v>27</v>
      </c>
      <c r="B19" s="25" t="s">
        <v>28</v>
      </c>
      <c r="C19" s="36">
        <f>C17/C18/12*1000+200</f>
        <v>94295.833333333343</v>
      </c>
      <c r="D19" s="36">
        <f>C19/12*9</f>
        <v>70721.875000000015</v>
      </c>
      <c r="E19" s="36">
        <f>D19</f>
        <v>70721.875000000015</v>
      </c>
    </row>
    <row r="20" spans="1:5" s="27" customFormat="1" ht="25.5">
      <c r="A20" s="30" t="s">
        <v>53</v>
      </c>
      <c r="B20" s="25" t="s">
        <v>2</v>
      </c>
      <c r="C20" s="36">
        <v>26020</v>
      </c>
      <c r="D20" s="36">
        <f>C20/12*9</f>
        <v>19515</v>
      </c>
      <c r="E20" s="36">
        <f>D20</f>
        <v>19515</v>
      </c>
    </row>
    <row r="21" spans="1:5" s="27" customFormat="1">
      <c r="A21" s="31" t="s">
        <v>4</v>
      </c>
      <c r="B21" s="32" t="s">
        <v>3</v>
      </c>
      <c r="C21" s="37">
        <f>21.1+4.78</f>
        <v>25.880000000000003</v>
      </c>
      <c r="D21" s="37">
        <f t="shared" ref="D21:E21" si="0">21.1+4.78</f>
        <v>25.880000000000003</v>
      </c>
      <c r="E21" s="37">
        <f t="shared" si="0"/>
        <v>25.880000000000003</v>
      </c>
    </row>
    <row r="22" spans="1:5" ht="21.95" customHeight="1">
      <c r="A22" s="12" t="s">
        <v>27</v>
      </c>
      <c r="B22" s="8" t="s">
        <v>28</v>
      </c>
      <c r="C22" s="36">
        <f>C20/12/C21*1000</f>
        <v>83784.13189077795</v>
      </c>
      <c r="D22" s="36">
        <f t="shared" ref="D22:E22" si="1">D20/12/D21*1000</f>
        <v>62838.098918083451</v>
      </c>
      <c r="E22" s="36">
        <f t="shared" si="1"/>
        <v>62838.098918083451</v>
      </c>
    </row>
    <row r="23" spans="1:5" ht="39">
      <c r="A23" s="16" t="s">
        <v>26</v>
      </c>
      <c r="B23" s="8" t="s">
        <v>2</v>
      </c>
      <c r="C23" s="36">
        <v>2963.6</v>
      </c>
      <c r="D23" s="36">
        <f>C23/12*9</f>
        <v>2222.6999999999998</v>
      </c>
      <c r="E23" s="36">
        <f>D23</f>
        <v>2222.6999999999998</v>
      </c>
    </row>
    <row r="24" spans="1:5">
      <c r="A24" s="12" t="s">
        <v>4</v>
      </c>
      <c r="B24" s="13" t="s">
        <v>3</v>
      </c>
      <c r="C24" s="37">
        <v>3</v>
      </c>
      <c r="D24" s="37">
        <v>3</v>
      </c>
      <c r="E24" s="37">
        <v>3</v>
      </c>
    </row>
    <row r="25" spans="1:5" ht="21.95" customHeight="1">
      <c r="A25" s="12" t="s">
        <v>27</v>
      </c>
      <c r="B25" s="8" t="s">
        <v>28</v>
      </c>
      <c r="C25" s="36">
        <f>C23/C24/12*1000</f>
        <v>82322.222222222219</v>
      </c>
      <c r="D25" s="36">
        <f t="shared" ref="D25:E25" si="2">D23/D24/12*1000</f>
        <v>61741.666666666664</v>
      </c>
      <c r="E25" s="36">
        <f t="shared" si="2"/>
        <v>61741.666666666664</v>
      </c>
    </row>
    <row r="26" spans="1:5" ht="25.5">
      <c r="A26" s="9" t="s">
        <v>24</v>
      </c>
      <c r="B26" s="8" t="s">
        <v>2</v>
      </c>
      <c r="C26" s="36">
        <v>9654.2999999999993</v>
      </c>
      <c r="D26" s="36">
        <f>C26/12*9</f>
        <v>7240.7249999999995</v>
      </c>
      <c r="E26" s="36">
        <f>D26</f>
        <v>7240.7249999999995</v>
      </c>
    </row>
    <row r="27" spans="1:5">
      <c r="A27" s="12" t="s">
        <v>4</v>
      </c>
      <c r="B27" s="13" t="s">
        <v>3</v>
      </c>
      <c r="C27" s="37">
        <v>18.3</v>
      </c>
      <c r="D27" s="37">
        <v>18.3</v>
      </c>
      <c r="E27" s="37">
        <v>18.3</v>
      </c>
    </row>
    <row r="28" spans="1:5" ht="21.95" customHeight="1">
      <c r="A28" s="12" t="s">
        <v>27</v>
      </c>
      <c r="B28" s="8" t="s">
        <v>28</v>
      </c>
      <c r="C28" s="36">
        <f>C26/12/C27*1000</f>
        <v>43963.114754098358</v>
      </c>
      <c r="D28" s="36">
        <f t="shared" ref="D28:E28" si="3">D26/12/D27*1000</f>
        <v>32972.336065573763</v>
      </c>
      <c r="E28" s="36">
        <f t="shared" si="3"/>
        <v>32972.336065573763</v>
      </c>
    </row>
    <row r="29" spans="1:5" ht="25.5">
      <c r="A29" s="7" t="s">
        <v>5</v>
      </c>
      <c r="B29" s="8" t="s">
        <v>2</v>
      </c>
      <c r="C29" s="21">
        <v>3517.5</v>
      </c>
      <c r="D29" s="21">
        <f>C29/12*9</f>
        <v>2638.125</v>
      </c>
      <c r="E29" s="21">
        <f>D29</f>
        <v>2638.125</v>
      </c>
    </row>
    <row r="30" spans="1:5" ht="36.75">
      <c r="A30" s="14" t="s">
        <v>6</v>
      </c>
      <c r="B30" s="8" t="s">
        <v>2</v>
      </c>
      <c r="C30" s="21">
        <v>2418.1</v>
      </c>
      <c r="D30" s="21">
        <f>C30/12*9</f>
        <v>1813.5749999999998</v>
      </c>
      <c r="E30" s="21">
        <f>D30</f>
        <v>1813.5749999999998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736.2+2059.1</f>
        <v>2795.3</v>
      </c>
      <c r="D33" s="21">
        <f>C33/12*9</f>
        <v>2096.4750000000004</v>
      </c>
      <c r="E33" s="21">
        <f>D33</f>
        <v>2096.4750000000004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22" workbookViewId="0">
      <selection activeCell="C17" sqref="C17:E3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59</v>
      </c>
      <c r="B2" s="38"/>
      <c r="C2" s="38"/>
      <c r="D2" s="38"/>
      <c r="E2" s="38"/>
    </row>
    <row r="3" spans="1:7">
      <c r="A3" s="1"/>
    </row>
    <row r="4" spans="1:7">
      <c r="A4" s="39" t="s">
        <v>49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20" t="s">
        <v>20</v>
      </c>
      <c r="D10" s="20" t="s">
        <v>21</v>
      </c>
      <c r="E10" s="19" t="s">
        <v>14</v>
      </c>
    </row>
    <row r="11" spans="1:7">
      <c r="A11" s="7" t="s">
        <v>22</v>
      </c>
      <c r="B11" s="8" t="s">
        <v>10</v>
      </c>
      <c r="C11" s="21">
        <v>146</v>
      </c>
      <c r="D11" s="21">
        <v>146</v>
      </c>
      <c r="E11" s="21">
        <v>146</v>
      </c>
    </row>
    <row r="12" spans="1:7" ht="25.5">
      <c r="A12" s="12" t="s">
        <v>25</v>
      </c>
      <c r="B12" s="8" t="s">
        <v>2</v>
      </c>
      <c r="C12" s="21">
        <v>437.1</v>
      </c>
      <c r="D12" s="21">
        <v>437.1</v>
      </c>
      <c r="E12" s="21">
        <v>437.1</v>
      </c>
    </row>
    <row r="13" spans="1:7" ht="25.5">
      <c r="A13" s="7" t="s">
        <v>11</v>
      </c>
      <c r="B13" s="8" t="s">
        <v>2</v>
      </c>
      <c r="C13" s="21">
        <v>64643.5</v>
      </c>
      <c r="D13" s="21">
        <f>C13/12*9</f>
        <v>48482.625</v>
      </c>
      <c r="E13" s="21">
        <f>D13</f>
        <v>48482.625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45904.800000000003</v>
      </c>
      <c r="D15" s="21">
        <f>C15/12*9</f>
        <v>34428.6</v>
      </c>
      <c r="E15" s="21">
        <f>D15</f>
        <v>34428.6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3256.4</v>
      </c>
      <c r="D17" s="26">
        <f>C17/12*9</f>
        <v>2442.3000000000002</v>
      </c>
      <c r="E17" s="26">
        <f>D17</f>
        <v>2442.3000000000002</v>
      </c>
    </row>
    <row r="18" spans="1:5" s="27" customFormat="1">
      <c r="A18" s="31" t="s">
        <v>4</v>
      </c>
      <c r="B18" s="32" t="s">
        <v>3</v>
      </c>
      <c r="C18" s="26">
        <v>3</v>
      </c>
      <c r="D18" s="26">
        <v>3</v>
      </c>
      <c r="E18" s="26">
        <v>3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90655.555555555562</v>
      </c>
      <c r="D19" s="26">
        <f>C19/12*9</f>
        <v>67991.666666666672</v>
      </c>
      <c r="E19" s="26">
        <f>D19</f>
        <v>67991.666666666672</v>
      </c>
    </row>
    <row r="20" spans="1:5" s="27" customFormat="1" ht="25.5">
      <c r="A20" s="30" t="s">
        <v>53</v>
      </c>
      <c r="B20" s="25" t="s">
        <v>2</v>
      </c>
      <c r="C20" s="26">
        <v>27634</v>
      </c>
      <c r="D20" s="26">
        <f>C20/12*9</f>
        <v>20725.5</v>
      </c>
      <c r="E20" s="26">
        <f>D20</f>
        <v>20725.5</v>
      </c>
    </row>
    <row r="21" spans="1:5" s="27" customFormat="1">
      <c r="A21" s="31" t="s">
        <v>4</v>
      </c>
      <c r="B21" s="32" t="s">
        <v>3</v>
      </c>
      <c r="C21" s="26">
        <f>21.1+6.25</f>
        <v>27.35</v>
      </c>
      <c r="D21" s="26">
        <f t="shared" ref="D21:E21" si="0">21.1+6.25</f>
        <v>27.35</v>
      </c>
      <c r="E21" s="26">
        <f t="shared" si="0"/>
        <v>27.35</v>
      </c>
    </row>
    <row r="22" spans="1:5" s="27" customFormat="1" ht="21.95" customHeight="1">
      <c r="A22" s="31" t="s">
        <v>27</v>
      </c>
      <c r="B22" s="25" t="s">
        <v>28</v>
      </c>
      <c r="C22" s="26">
        <f>C20/12/C21*1000</f>
        <v>84198.659354052405</v>
      </c>
      <c r="D22" s="26">
        <f t="shared" ref="D22:E22" si="1">D20/12/D21*1000</f>
        <v>63148.9945155393</v>
      </c>
      <c r="E22" s="26">
        <f t="shared" si="1"/>
        <v>63148.9945155393</v>
      </c>
    </row>
    <row r="23" spans="1:5" ht="39">
      <c r="A23" s="16" t="s">
        <v>26</v>
      </c>
      <c r="B23" s="8" t="s">
        <v>2</v>
      </c>
      <c r="C23" s="26">
        <v>2228.5</v>
      </c>
      <c r="D23" s="26">
        <f>C23/12*9</f>
        <v>1671.375</v>
      </c>
      <c r="E23" s="26">
        <f>D23</f>
        <v>1671.375</v>
      </c>
    </row>
    <row r="24" spans="1:5">
      <c r="A24" s="12" t="s">
        <v>4</v>
      </c>
      <c r="B24" s="13" t="s">
        <v>3</v>
      </c>
      <c r="C24" s="26">
        <v>3</v>
      </c>
      <c r="D24" s="26">
        <v>3</v>
      </c>
      <c r="E24" s="26">
        <v>3</v>
      </c>
    </row>
    <row r="25" spans="1:5" ht="21.95" customHeight="1">
      <c r="A25" s="12" t="s">
        <v>27</v>
      </c>
      <c r="B25" s="8" t="s">
        <v>28</v>
      </c>
      <c r="C25" s="26">
        <f>C23/C24/12*1000</f>
        <v>61902.777777777781</v>
      </c>
      <c r="D25" s="26">
        <f t="shared" ref="D25:E25" si="2">D23/D24/12*1000</f>
        <v>46427.083333333336</v>
      </c>
      <c r="E25" s="26">
        <f t="shared" si="2"/>
        <v>46427.083333333336</v>
      </c>
    </row>
    <row r="26" spans="1:5" ht="25.5">
      <c r="A26" s="9" t="s">
        <v>24</v>
      </c>
      <c r="B26" s="8" t="s">
        <v>2</v>
      </c>
      <c r="C26" s="26">
        <v>8485.5</v>
      </c>
      <c r="D26" s="26">
        <f>C26/12*9</f>
        <v>6364.125</v>
      </c>
      <c r="E26" s="26">
        <f>D26</f>
        <v>6364.125</v>
      </c>
    </row>
    <row r="27" spans="1:5">
      <c r="A27" s="12" t="s">
        <v>4</v>
      </c>
      <c r="B27" s="13" t="s">
        <v>3</v>
      </c>
      <c r="C27" s="26">
        <v>15</v>
      </c>
      <c r="D27" s="26">
        <v>15</v>
      </c>
      <c r="E27" s="26">
        <v>15</v>
      </c>
    </row>
    <row r="28" spans="1:5" ht="21.95" customHeight="1">
      <c r="A28" s="12" t="s">
        <v>27</v>
      </c>
      <c r="B28" s="8" t="s">
        <v>28</v>
      </c>
      <c r="C28" s="26">
        <f>C26/12/C27*1000</f>
        <v>47141.666666666664</v>
      </c>
      <c r="D28" s="26">
        <f t="shared" ref="D28:E28" si="3">D26/12/D27*1000</f>
        <v>35356.25</v>
      </c>
      <c r="E28" s="26">
        <f t="shared" si="3"/>
        <v>35356.25</v>
      </c>
    </row>
    <row r="29" spans="1:5" ht="25.5">
      <c r="A29" s="7" t="s">
        <v>5</v>
      </c>
      <c r="B29" s="8" t="s">
        <v>2</v>
      </c>
      <c r="C29" s="26">
        <v>4299.3999999999996</v>
      </c>
      <c r="D29" s="26">
        <f>C29/12*9</f>
        <v>3224.5499999999997</v>
      </c>
      <c r="E29" s="26">
        <f>D29</f>
        <v>3224.5499999999997</v>
      </c>
    </row>
    <row r="30" spans="1:5" ht="36.75">
      <c r="A30" s="14" t="s">
        <v>6</v>
      </c>
      <c r="B30" s="8" t="s">
        <v>2</v>
      </c>
      <c r="C30" s="26">
        <v>2667.6</v>
      </c>
      <c r="D30" s="26">
        <f>C30/12*9</f>
        <v>2000.6999999999998</v>
      </c>
      <c r="E30" s="26">
        <f>D30</f>
        <v>2000.6999999999998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829+15242.1</f>
        <v>16071.1</v>
      </c>
      <c r="D33" s="21">
        <f>C33/12*9</f>
        <v>12053.325000000001</v>
      </c>
      <c r="E33" s="21">
        <f>D33</f>
        <v>12053.325000000001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C17" sqref="C17:E31"/>
    </sheetView>
  </sheetViews>
  <sheetFormatPr defaultColWidth="9.140625" defaultRowHeight="20.25"/>
  <cols>
    <col min="1" max="1" width="69.42578125" style="2" customWidth="1"/>
    <col min="2" max="2" width="9.140625" style="3"/>
    <col min="3" max="5" width="14.140625" style="2" customWidth="1"/>
    <col min="6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 ht="44.25" customHeight="1">
      <c r="A4" s="43" t="s">
        <v>32</v>
      </c>
      <c r="B4" s="43"/>
      <c r="C4" s="43"/>
      <c r="D4" s="43"/>
      <c r="E4" s="43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1310</v>
      </c>
      <c r="D11" s="21">
        <v>1310</v>
      </c>
      <c r="E11" s="21">
        <v>1310</v>
      </c>
    </row>
    <row r="12" spans="1:7" ht="25.5">
      <c r="A12" s="12" t="s">
        <v>25</v>
      </c>
      <c r="B12" s="8" t="s">
        <v>2</v>
      </c>
      <c r="C12" s="21">
        <v>111.2</v>
      </c>
      <c r="D12" s="21">
        <v>111.2</v>
      </c>
      <c r="E12" s="21">
        <v>111.2</v>
      </c>
    </row>
    <row r="13" spans="1:7" ht="25.5">
      <c r="A13" s="7" t="s">
        <v>11</v>
      </c>
      <c r="B13" s="8" t="s">
        <v>2</v>
      </c>
      <c r="C13" s="21">
        <v>151741.9</v>
      </c>
      <c r="D13" s="21">
        <f>C13/12*9</f>
        <v>113806.42499999999</v>
      </c>
      <c r="E13" s="21">
        <f>D13</f>
        <v>113806.42499999999</v>
      </c>
    </row>
    <row r="14" spans="1:7">
      <c r="A14" s="10" t="s">
        <v>0</v>
      </c>
      <c r="B14" s="11"/>
      <c r="C14" s="21">
        <v>0</v>
      </c>
      <c r="D14" s="21">
        <v>0</v>
      </c>
      <c r="E14" s="21">
        <v>0</v>
      </c>
      <c r="G14" s="22"/>
    </row>
    <row r="15" spans="1:7" ht="25.5">
      <c r="A15" s="7" t="s">
        <v>12</v>
      </c>
      <c r="B15" s="8" t="s">
        <v>2</v>
      </c>
      <c r="C15" s="21">
        <v>132116.70000000001</v>
      </c>
      <c r="D15" s="21">
        <f>C15/12*9</f>
        <v>99087.525000000009</v>
      </c>
      <c r="E15" s="21">
        <f>D15</f>
        <v>99087.525000000009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f>(109.986+583.552)*12</f>
        <v>8322.4560000000001</v>
      </c>
      <c r="D17" s="26">
        <f>C17/12*9</f>
        <v>6241.8420000000006</v>
      </c>
      <c r="E17" s="26">
        <f>D17</f>
        <v>6241.8420000000006</v>
      </c>
    </row>
    <row r="18" spans="1:5" s="27" customFormat="1">
      <c r="A18" s="31" t="s">
        <v>4</v>
      </c>
      <c r="B18" s="32" t="s">
        <v>3</v>
      </c>
      <c r="C18" s="26">
        <v>7</v>
      </c>
      <c r="D18" s="26">
        <v>7</v>
      </c>
      <c r="E18" s="26">
        <v>7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99276.85714285713</v>
      </c>
      <c r="D19" s="26">
        <f>C19/12*9</f>
        <v>74457.642857142841</v>
      </c>
      <c r="E19" s="26">
        <f>D19</f>
        <v>74457.642857142841</v>
      </c>
    </row>
    <row r="20" spans="1:5" s="27" customFormat="1" ht="25.5">
      <c r="A20" s="30" t="s">
        <v>53</v>
      </c>
      <c r="B20" s="25" t="s">
        <v>2</v>
      </c>
      <c r="C20" s="26">
        <f>17697*3.85*12/1000*C21+2583.3</f>
        <v>85978.642799999987</v>
      </c>
      <c r="D20" s="26">
        <f>C20/12*9</f>
        <v>64483.982099999987</v>
      </c>
      <c r="E20" s="26">
        <f>D20</f>
        <v>64483.982099999987</v>
      </c>
    </row>
    <row r="21" spans="1:5">
      <c r="A21" s="12" t="s">
        <v>4</v>
      </c>
      <c r="B21" s="13" t="s">
        <v>3</v>
      </c>
      <c r="C21" s="26">
        <v>102</v>
      </c>
      <c r="D21" s="26">
        <v>102</v>
      </c>
      <c r="E21" s="26">
        <v>102</v>
      </c>
    </row>
    <row r="22" spans="1:5" ht="21.95" customHeight="1">
      <c r="A22" s="12" t="s">
        <v>27</v>
      </c>
      <c r="B22" s="8" t="s">
        <v>28</v>
      </c>
      <c r="C22" s="26">
        <f>C20/12/C21*1000</f>
        <v>70243.989215686262</v>
      </c>
      <c r="D22" s="26">
        <f t="shared" ref="D22:E22" si="0">D20/12/D21*1000</f>
        <v>52682.991911764693</v>
      </c>
      <c r="E22" s="26">
        <f t="shared" si="0"/>
        <v>52682.991911764693</v>
      </c>
    </row>
    <row r="23" spans="1:5" ht="39">
      <c r="A23" s="16" t="s">
        <v>26</v>
      </c>
      <c r="B23" s="8" t="s">
        <v>2</v>
      </c>
      <c r="C23" s="26">
        <v>9852.5</v>
      </c>
      <c r="D23" s="26">
        <f>C23/12*9</f>
        <v>7389.375</v>
      </c>
      <c r="E23" s="26">
        <f>D23</f>
        <v>7389.375</v>
      </c>
    </row>
    <row r="24" spans="1:5">
      <c r="A24" s="12" t="s">
        <v>4</v>
      </c>
      <c r="B24" s="13" t="s">
        <v>3</v>
      </c>
      <c r="C24" s="26">
        <v>10.25</v>
      </c>
      <c r="D24" s="26">
        <v>10.25</v>
      </c>
      <c r="E24" s="26">
        <v>10.25</v>
      </c>
    </row>
    <row r="25" spans="1:5" ht="21.95" customHeight="1">
      <c r="A25" s="12" t="s">
        <v>27</v>
      </c>
      <c r="B25" s="8" t="s">
        <v>28</v>
      </c>
      <c r="C25" s="26">
        <f>C23/C24/12*1000</f>
        <v>80101.626016260168</v>
      </c>
      <c r="D25" s="26">
        <f t="shared" ref="D25:E25" si="1">D23/D24/12*1000</f>
        <v>60076.219512195115</v>
      </c>
      <c r="E25" s="26">
        <f t="shared" si="1"/>
        <v>60076.219512195115</v>
      </c>
    </row>
    <row r="26" spans="1:5" ht="25.5">
      <c r="A26" s="9" t="s">
        <v>24</v>
      </c>
      <c r="B26" s="8" t="s">
        <v>2</v>
      </c>
      <c r="C26" s="26">
        <v>13289.6</v>
      </c>
      <c r="D26" s="26">
        <f>C26/12*9</f>
        <v>9967.2000000000007</v>
      </c>
      <c r="E26" s="26">
        <f>D26</f>
        <v>9967.2000000000007</v>
      </c>
    </row>
    <row r="27" spans="1:5">
      <c r="A27" s="12" t="s">
        <v>4</v>
      </c>
      <c r="B27" s="13" t="s">
        <v>3</v>
      </c>
      <c r="C27" s="26">
        <v>24</v>
      </c>
      <c r="D27" s="26">
        <v>24</v>
      </c>
      <c r="E27" s="26">
        <v>24</v>
      </c>
    </row>
    <row r="28" spans="1:5" ht="21.95" customHeight="1">
      <c r="A28" s="12" t="s">
        <v>27</v>
      </c>
      <c r="B28" s="8" t="s">
        <v>28</v>
      </c>
      <c r="C28" s="26">
        <f>C26/12/C27*1000</f>
        <v>46144.444444444445</v>
      </c>
      <c r="D28" s="26">
        <f t="shared" ref="D28:E28" si="2">D26/12/D27*1000</f>
        <v>34608.333333333336</v>
      </c>
      <c r="E28" s="26">
        <f t="shared" si="2"/>
        <v>34608.333333333336</v>
      </c>
    </row>
    <row r="29" spans="1:5" ht="25.5">
      <c r="A29" s="7" t="s">
        <v>5</v>
      </c>
      <c r="B29" s="8" t="s">
        <v>2</v>
      </c>
      <c r="C29" s="26">
        <f>8508.2+5249+916.3</f>
        <v>14673.5</v>
      </c>
      <c r="D29" s="26">
        <f>C29/12*9</f>
        <v>11005.125</v>
      </c>
      <c r="E29" s="26">
        <f>D29</f>
        <v>11005.125</v>
      </c>
    </row>
    <row r="30" spans="1:5" ht="36.75">
      <c r="A30" s="14" t="s">
        <v>6</v>
      </c>
      <c r="B30" s="8" t="s">
        <v>2</v>
      </c>
      <c r="C30" s="26">
        <f>8029.9+1023.6</f>
        <v>9053.5</v>
      </c>
      <c r="D30" s="26">
        <f>C30/12*9</f>
        <v>6790.125</v>
      </c>
      <c r="E30" s="26">
        <f>D30</f>
        <v>6790.125</v>
      </c>
    </row>
    <row r="31" spans="1:5" ht="25.5">
      <c r="A31" s="14" t="s">
        <v>7</v>
      </c>
      <c r="B31" s="8" t="s">
        <v>2</v>
      </c>
      <c r="C31" s="26">
        <v>0</v>
      </c>
      <c r="D31" s="26">
        <v>0</v>
      </c>
      <c r="E31" s="26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6023.3+4548.4</f>
        <v>10571.7</v>
      </c>
      <c r="D33" s="21">
        <f>C33/12*9</f>
        <v>7928.7750000000005</v>
      </c>
      <c r="E33" s="21">
        <f>D33</f>
        <v>7928.7750000000005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topLeftCell="A18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>
      <c r="A4" s="39" t="s">
        <v>33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1034</v>
      </c>
      <c r="D11" s="21">
        <v>1034</v>
      </c>
      <c r="E11" s="21">
        <v>1034</v>
      </c>
    </row>
    <row r="12" spans="1:7" ht="25.5">
      <c r="A12" s="12" t="s">
        <v>25</v>
      </c>
      <c r="B12" s="8" t="s">
        <v>2</v>
      </c>
      <c r="C12" s="21">
        <v>125.2</v>
      </c>
      <c r="D12" s="21">
        <v>125.2</v>
      </c>
      <c r="E12" s="21">
        <v>125.2</v>
      </c>
    </row>
    <row r="13" spans="1:7" ht="25.5">
      <c r="A13" s="7" t="s">
        <v>11</v>
      </c>
      <c r="B13" s="8" t="s">
        <v>2</v>
      </c>
      <c r="C13" s="21">
        <v>135609.70000000001</v>
      </c>
      <c r="D13" s="21">
        <f>C13/12*9</f>
        <v>101707.27500000001</v>
      </c>
      <c r="E13" s="21">
        <f>D13</f>
        <v>101707.27500000001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116251.2</v>
      </c>
      <c r="D15" s="21">
        <f>C15/12*9</f>
        <v>87188.400000000009</v>
      </c>
      <c r="E15" s="21">
        <f>D15</f>
        <v>87188.400000000009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f>(99.986+483.552)*12</f>
        <v>7002.4560000000001</v>
      </c>
      <c r="D17" s="26">
        <f>C17/12*9</f>
        <v>5251.8420000000006</v>
      </c>
      <c r="E17" s="26">
        <f>D17</f>
        <v>5251.8420000000006</v>
      </c>
    </row>
    <row r="18" spans="1:5" s="27" customFormat="1">
      <c r="A18" s="31" t="s">
        <v>4</v>
      </c>
      <c r="B18" s="32" t="s">
        <v>3</v>
      </c>
      <c r="C18" s="30">
        <v>6</v>
      </c>
      <c r="D18" s="30">
        <v>6</v>
      </c>
      <c r="E18" s="30">
        <v>6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97456.333333333328</v>
      </c>
      <c r="D19" s="26">
        <f>C19/12*9</f>
        <v>73092.25</v>
      </c>
      <c r="E19" s="26">
        <f>D19</f>
        <v>73092.25</v>
      </c>
    </row>
    <row r="20" spans="1:5" s="27" customFormat="1" ht="25.5">
      <c r="A20" s="30" t="s">
        <v>53</v>
      </c>
      <c r="B20" s="25" t="s">
        <v>2</v>
      </c>
      <c r="C20" s="26">
        <f>17697*3.85*12/1000*C21+2583.3+11679.5</f>
        <v>77586.028429999991</v>
      </c>
      <c r="D20" s="26">
        <f>C20/12*9</f>
        <v>58189.52132249999</v>
      </c>
      <c r="E20" s="26">
        <f>D20</f>
        <v>58189.52132249999</v>
      </c>
    </row>
    <row r="21" spans="1:5" s="27" customFormat="1">
      <c r="A21" s="31" t="s">
        <v>4</v>
      </c>
      <c r="B21" s="32" t="s">
        <v>3</v>
      </c>
      <c r="C21" s="30">
        <f>71.2+6.25</f>
        <v>77.45</v>
      </c>
      <c r="D21" s="30">
        <f t="shared" ref="D21:E21" si="0">71.2+6.25</f>
        <v>77.45</v>
      </c>
      <c r="E21" s="30">
        <f t="shared" si="0"/>
        <v>77.45</v>
      </c>
    </row>
    <row r="22" spans="1:5" ht="21.95" customHeight="1">
      <c r="A22" s="12" t="s">
        <v>27</v>
      </c>
      <c r="B22" s="8" t="s">
        <v>28</v>
      </c>
      <c r="C22" s="26">
        <f>C20/12/C21*1000</f>
        <v>83479.694889175793</v>
      </c>
      <c r="D22" s="26">
        <f t="shared" ref="D22:E22" si="1">D20/12/D21*1000</f>
        <v>62609.771166881852</v>
      </c>
      <c r="E22" s="26">
        <f t="shared" si="1"/>
        <v>62609.771166881852</v>
      </c>
    </row>
    <row r="23" spans="1:5" ht="39">
      <c r="A23" s="16" t="s">
        <v>26</v>
      </c>
      <c r="B23" s="8" t="s">
        <v>2</v>
      </c>
      <c r="C23" s="26">
        <v>7945.5</v>
      </c>
      <c r="D23" s="26">
        <f>C23/12*9</f>
        <v>5959.125</v>
      </c>
      <c r="E23" s="26">
        <f>D23</f>
        <v>5959.125</v>
      </c>
    </row>
    <row r="24" spans="1:5">
      <c r="A24" s="12" t="s">
        <v>4</v>
      </c>
      <c r="B24" s="13" t="s">
        <v>3</v>
      </c>
      <c r="C24" s="30">
        <v>7.5</v>
      </c>
      <c r="D24" s="30">
        <v>7.5</v>
      </c>
      <c r="E24" s="30">
        <v>7.5</v>
      </c>
    </row>
    <row r="25" spans="1:5" ht="21.95" customHeight="1">
      <c r="A25" s="12" t="s">
        <v>27</v>
      </c>
      <c r="B25" s="8" t="s">
        <v>28</v>
      </c>
      <c r="C25" s="26">
        <f>C23/C24/12*1000</f>
        <v>88283.333333333343</v>
      </c>
      <c r="D25" s="26">
        <f t="shared" ref="D25:E25" si="2">D23/D24/12*1000</f>
        <v>66212.499999999985</v>
      </c>
      <c r="E25" s="26">
        <f t="shared" si="2"/>
        <v>66212.499999999985</v>
      </c>
    </row>
    <row r="26" spans="1:5" ht="25.5">
      <c r="A26" s="9" t="s">
        <v>24</v>
      </c>
      <c r="B26" s="8" t="s">
        <v>2</v>
      </c>
      <c r="C26" s="26">
        <v>12289.6</v>
      </c>
      <c r="D26" s="26">
        <f>C26/12*9</f>
        <v>9217.2000000000007</v>
      </c>
      <c r="E26" s="26">
        <f>D26</f>
        <v>9217.2000000000007</v>
      </c>
    </row>
    <row r="27" spans="1:5">
      <c r="A27" s="12" t="s">
        <v>4</v>
      </c>
      <c r="B27" s="13" t="s">
        <v>3</v>
      </c>
      <c r="C27" s="30">
        <v>21.25</v>
      </c>
      <c r="D27" s="30">
        <v>21.25</v>
      </c>
      <c r="E27" s="30">
        <v>21.25</v>
      </c>
    </row>
    <row r="28" spans="1:5" ht="21.95" customHeight="1">
      <c r="A28" s="12" t="s">
        <v>27</v>
      </c>
      <c r="B28" s="8" t="s">
        <v>28</v>
      </c>
      <c r="C28" s="26">
        <f>C26/12/C27*1000</f>
        <v>48194.509803921574</v>
      </c>
      <c r="D28" s="26">
        <f t="shared" ref="D28:E28" si="3">D26/12/D27*1000</f>
        <v>36145.882352941182</v>
      </c>
      <c r="E28" s="26">
        <f t="shared" si="3"/>
        <v>36145.882352941182</v>
      </c>
    </row>
    <row r="29" spans="1:5" ht="25.5">
      <c r="A29" s="7" t="s">
        <v>5</v>
      </c>
      <c r="B29" s="8" t="s">
        <v>2</v>
      </c>
      <c r="C29" s="21">
        <v>11427.6</v>
      </c>
      <c r="D29" s="21">
        <f>C29/12*9</f>
        <v>8570.7000000000007</v>
      </c>
      <c r="E29" s="21">
        <v>8570.7000000000007</v>
      </c>
    </row>
    <row r="30" spans="1:5" ht="36.75">
      <c r="A30" s="14" t="s">
        <v>6</v>
      </c>
      <c r="B30" s="8" t="s">
        <v>2</v>
      </c>
      <c r="C30" s="21">
        <v>8109.2</v>
      </c>
      <c r="D30" s="21">
        <f>C30/12*9</f>
        <v>6081.9</v>
      </c>
      <c r="E30" s="21">
        <v>6081.9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3">
        <v>69</v>
      </c>
      <c r="D32" s="23">
        <v>69</v>
      </c>
      <c r="E32" s="23">
        <v>69</v>
      </c>
    </row>
    <row r="33" spans="1:5" ht="38.25" customHeight="1">
      <c r="A33" s="14" t="s">
        <v>9</v>
      </c>
      <c r="B33" s="8" t="s">
        <v>2</v>
      </c>
      <c r="C33" s="21">
        <f>6156.9+5023.4</f>
        <v>11180.3</v>
      </c>
      <c r="D33" s="21">
        <f>C33/12*9</f>
        <v>8385.2249999999985</v>
      </c>
      <c r="E33" s="21">
        <v>8385.23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C17" sqref="C17:E3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>
      <c r="A4" s="39" t="s">
        <v>34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252</v>
      </c>
      <c r="D11" s="21">
        <v>252</v>
      </c>
      <c r="E11" s="21">
        <v>252</v>
      </c>
    </row>
    <row r="12" spans="1:7" ht="25.5">
      <c r="A12" s="12" t="s">
        <v>25</v>
      </c>
      <c r="B12" s="8" t="s">
        <v>2</v>
      </c>
      <c r="C12" s="21">
        <v>310</v>
      </c>
      <c r="D12" s="21">
        <v>310</v>
      </c>
      <c r="E12" s="21">
        <v>310</v>
      </c>
    </row>
    <row r="13" spans="1:7" ht="25.5">
      <c r="A13" s="7" t="s">
        <v>11</v>
      </c>
      <c r="B13" s="8" t="s">
        <v>2</v>
      </c>
      <c r="C13" s="21">
        <v>84982</v>
      </c>
      <c r="D13" s="21">
        <f>C13/12*9</f>
        <v>63736.5</v>
      </c>
      <c r="E13" s="21">
        <f>D13</f>
        <v>63736.5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69253.3</v>
      </c>
      <c r="D15" s="21">
        <f>C15/12*9</f>
        <v>51939.975000000006</v>
      </c>
      <c r="E15" s="21">
        <f>D15</f>
        <v>51939.975000000006</v>
      </c>
    </row>
    <row r="16" spans="1:7">
      <c r="A16" s="10" t="s">
        <v>1</v>
      </c>
      <c r="B16" s="11"/>
      <c r="C16" s="21"/>
      <c r="D16" s="21"/>
      <c r="E16" s="21"/>
    </row>
    <row r="17" spans="1:7" s="27" customFormat="1" ht="25.5">
      <c r="A17" s="30" t="s">
        <v>52</v>
      </c>
      <c r="B17" s="25" t="s">
        <v>2</v>
      </c>
      <c r="C17" s="26">
        <f>296.8*12</f>
        <v>3561.6000000000004</v>
      </c>
      <c r="D17" s="26">
        <f>C17/12*9</f>
        <v>2671.2000000000003</v>
      </c>
      <c r="E17" s="26">
        <f>D17</f>
        <v>2671.2000000000003</v>
      </c>
    </row>
    <row r="18" spans="1:7" s="27" customFormat="1">
      <c r="A18" s="31" t="s">
        <v>4</v>
      </c>
      <c r="B18" s="32" t="s">
        <v>3</v>
      </c>
      <c r="C18" s="30">
        <v>3</v>
      </c>
      <c r="D18" s="30">
        <v>3</v>
      </c>
      <c r="E18" s="30">
        <v>3</v>
      </c>
    </row>
    <row r="19" spans="1:7" s="27" customFormat="1" ht="21.95" customHeight="1">
      <c r="A19" s="31" t="s">
        <v>27</v>
      </c>
      <c r="B19" s="25" t="s">
        <v>28</v>
      </c>
      <c r="C19" s="26">
        <f>C17/C18/12*1000+200</f>
        <v>99133.333333333343</v>
      </c>
      <c r="D19" s="26">
        <f>C19/12*9</f>
        <v>74350</v>
      </c>
      <c r="E19" s="26">
        <f>D19</f>
        <v>74350</v>
      </c>
      <c r="G19" s="35"/>
    </row>
    <row r="20" spans="1:7" s="27" customFormat="1" ht="25.5">
      <c r="A20" s="30" t="s">
        <v>53</v>
      </c>
      <c r="B20" s="25" t="s">
        <v>2</v>
      </c>
      <c r="C20" s="26">
        <f>17697*3.85*12/1000*C21+2583.3+11679.5</f>
        <v>37482.679759999999</v>
      </c>
      <c r="D20" s="26">
        <f>C20/12*9</f>
        <v>28112.009819999999</v>
      </c>
      <c r="E20" s="26">
        <f>D20</f>
        <v>28112.009819999999</v>
      </c>
    </row>
    <row r="21" spans="1:7" s="27" customFormat="1">
      <c r="A21" s="31" t="s">
        <v>4</v>
      </c>
      <c r="B21" s="32" t="s">
        <v>3</v>
      </c>
      <c r="C21" s="30">
        <f>25.7+2.7</f>
        <v>28.4</v>
      </c>
      <c r="D21" s="30">
        <f t="shared" ref="D21:E21" si="0">25.7+2.7</f>
        <v>28.4</v>
      </c>
      <c r="E21" s="30">
        <f t="shared" si="0"/>
        <v>28.4</v>
      </c>
    </row>
    <row r="22" spans="1:7" ht="21.95" customHeight="1">
      <c r="A22" s="12" t="s">
        <v>27</v>
      </c>
      <c r="B22" s="8" t="s">
        <v>28</v>
      </c>
      <c r="C22" s="26">
        <f>C20/12/C21*1000</f>
        <v>109984.38896713614</v>
      </c>
      <c r="D22" s="26">
        <f t="shared" ref="D22:E22" si="1">D20/12/D21*1000</f>
        <v>82488.291725352115</v>
      </c>
      <c r="E22" s="26">
        <f t="shared" si="1"/>
        <v>82488.291725352115</v>
      </c>
    </row>
    <row r="23" spans="1:7" ht="39">
      <c r="A23" s="16" t="s">
        <v>26</v>
      </c>
      <c r="B23" s="8" t="s">
        <v>2</v>
      </c>
      <c r="C23" s="26">
        <v>7715.6</v>
      </c>
      <c r="D23" s="26">
        <f>C23/12*9</f>
        <v>5786.7000000000007</v>
      </c>
      <c r="E23" s="26">
        <f>D23</f>
        <v>5786.7000000000007</v>
      </c>
    </row>
    <row r="24" spans="1:7">
      <c r="A24" s="12" t="s">
        <v>4</v>
      </c>
      <c r="B24" s="13" t="s">
        <v>3</v>
      </c>
      <c r="C24" s="30">
        <v>7</v>
      </c>
      <c r="D24" s="30">
        <v>7</v>
      </c>
      <c r="E24" s="30">
        <v>7</v>
      </c>
    </row>
    <row r="25" spans="1:7" ht="21.95" customHeight="1">
      <c r="A25" s="12" t="s">
        <v>27</v>
      </c>
      <c r="B25" s="8" t="s">
        <v>28</v>
      </c>
      <c r="C25" s="26">
        <f>C23/C24/12*1000</f>
        <v>91852.380952380961</v>
      </c>
      <c r="D25" s="26">
        <f t="shared" ref="D25:E25" si="2">D23/D24/12*1000</f>
        <v>68889.285714285725</v>
      </c>
      <c r="E25" s="26">
        <f t="shared" si="2"/>
        <v>68889.285714285725</v>
      </c>
    </row>
    <row r="26" spans="1:7" ht="25.5">
      <c r="A26" s="9" t="s">
        <v>24</v>
      </c>
      <c r="B26" s="8" t="s">
        <v>2</v>
      </c>
      <c r="C26" s="26">
        <v>12289.6</v>
      </c>
      <c r="D26" s="26">
        <f>C26/12*9</f>
        <v>9217.2000000000007</v>
      </c>
      <c r="E26" s="26">
        <f>D26</f>
        <v>9217.2000000000007</v>
      </c>
    </row>
    <row r="27" spans="1:7">
      <c r="A27" s="12" t="s">
        <v>4</v>
      </c>
      <c r="B27" s="13" t="s">
        <v>3</v>
      </c>
      <c r="C27" s="30">
        <v>18.25</v>
      </c>
      <c r="D27" s="30">
        <v>18.25</v>
      </c>
      <c r="E27" s="30">
        <v>18.25</v>
      </c>
    </row>
    <row r="28" spans="1:7" ht="21.95" customHeight="1">
      <c r="A28" s="12" t="s">
        <v>27</v>
      </c>
      <c r="B28" s="8" t="s">
        <v>28</v>
      </c>
      <c r="C28" s="26">
        <f>C26/12/C27*1000</f>
        <v>56116.894977168951</v>
      </c>
      <c r="D28" s="26">
        <f t="shared" ref="D28:E28" si="3">D26/12/D27*1000</f>
        <v>42087.671232876717</v>
      </c>
      <c r="E28" s="26">
        <f t="shared" si="3"/>
        <v>42087.671232876717</v>
      </c>
    </row>
    <row r="29" spans="1:7" ht="25.5">
      <c r="A29" s="7" t="s">
        <v>5</v>
      </c>
      <c r="B29" s="8" t="s">
        <v>2</v>
      </c>
      <c r="C29" s="26">
        <v>6139.3</v>
      </c>
      <c r="D29" s="26">
        <f>C29/12*9</f>
        <v>4604.4750000000004</v>
      </c>
      <c r="E29" s="26">
        <v>4604.4799999999996</v>
      </c>
    </row>
    <row r="30" spans="1:7" ht="36.75">
      <c r="A30" s="14" t="s">
        <v>6</v>
      </c>
      <c r="B30" s="8" t="s">
        <v>2</v>
      </c>
      <c r="C30" s="26">
        <v>6882.7</v>
      </c>
      <c r="D30" s="26">
        <f>C30/12*9</f>
        <v>5162.0249999999996</v>
      </c>
      <c r="E30" s="26">
        <f>D30</f>
        <v>5162.0249999999996</v>
      </c>
    </row>
    <row r="31" spans="1:7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7" ht="36.75">
      <c r="A32" s="14" t="s">
        <v>8</v>
      </c>
      <c r="B32" s="8" t="s">
        <v>2</v>
      </c>
      <c r="C32" s="21">
        <v>1718.5</v>
      </c>
      <c r="D32" s="21">
        <f>C32/12*9</f>
        <v>1288.875</v>
      </c>
      <c r="E32" s="21">
        <f>D32</f>
        <v>1288.875</v>
      </c>
    </row>
    <row r="33" spans="1:5" ht="38.25" customHeight="1">
      <c r="A33" s="14" t="s">
        <v>9</v>
      </c>
      <c r="B33" s="8" t="s">
        <v>2</v>
      </c>
      <c r="C33" s="21">
        <f>5136.3+1991.3</f>
        <v>7127.6</v>
      </c>
      <c r="D33" s="21">
        <f>C33/12*9</f>
        <v>5345.7000000000007</v>
      </c>
      <c r="E33" s="21">
        <f>D33</f>
        <v>5345.7000000000007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topLeftCell="A15" workbookViewId="0">
      <selection activeCell="C17" sqref="C17:E2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>
      <c r="A4" s="39" t="s">
        <v>35</v>
      </c>
      <c r="B4" s="39"/>
      <c r="C4" s="39"/>
      <c r="D4" s="39"/>
      <c r="E4" s="39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511</v>
      </c>
      <c r="D11" s="21">
        <v>511</v>
      </c>
      <c r="E11" s="21">
        <v>511</v>
      </c>
    </row>
    <row r="12" spans="1:7" ht="25.5">
      <c r="A12" s="12" t="s">
        <v>25</v>
      </c>
      <c r="B12" s="8" t="s">
        <v>2</v>
      </c>
      <c r="C12" s="21">
        <v>164.8</v>
      </c>
      <c r="D12" s="21">
        <v>164.8</v>
      </c>
      <c r="E12" s="21">
        <v>164.8</v>
      </c>
    </row>
    <row r="13" spans="1:7" ht="25.5">
      <c r="A13" s="7" t="s">
        <v>11</v>
      </c>
      <c r="B13" s="8" t="s">
        <v>2</v>
      </c>
      <c r="C13" s="21">
        <v>91057.4</v>
      </c>
      <c r="D13" s="21">
        <f>C13/12*9</f>
        <v>68293.049999999988</v>
      </c>
      <c r="E13" s="21">
        <f>D13</f>
        <v>68293.049999999988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79120.5</v>
      </c>
      <c r="D15" s="21">
        <f>C15/12*9</f>
        <v>59340.375</v>
      </c>
      <c r="E15" s="21">
        <f>D15</f>
        <v>59340.375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f>496.8*12</f>
        <v>5961.6</v>
      </c>
      <c r="D17" s="26">
        <f>C17/12*9</f>
        <v>4471.2</v>
      </c>
      <c r="E17" s="26">
        <f>D17</f>
        <v>4471.2</v>
      </c>
    </row>
    <row r="18" spans="1:5" s="27" customFormat="1">
      <c r="A18" s="31" t="s">
        <v>4</v>
      </c>
      <c r="B18" s="32" t="s">
        <v>3</v>
      </c>
      <c r="C18" s="30">
        <v>5</v>
      </c>
      <c r="D18" s="30">
        <v>5</v>
      </c>
      <c r="E18" s="30">
        <v>5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99560.000000000015</v>
      </c>
      <c r="D19" s="26">
        <f>C19/12*9</f>
        <v>74670.000000000015</v>
      </c>
      <c r="E19" s="26">
        <f>D19</f>
        <v>74670.000000000015</v>
      </c>
    </row>
    <row r="20" spans="1:5" s="27" customFormat="1" ht="25.5">
      <c r="A20" s="30" t="s">
        <v>53</v>
      </c>
      <c r="B20" s="25" t="s">
        <v>2</v>
      </c>
      <c r="C20" s="26">
        <f>17697*3.85*12/1000*C21+2583.3+11679.5-3065</f>
        <v>45283.602365999999</v>
      </c>
      <c r="D20" s="26">
        <f>C20/12*9</f>
        <v>33962.701774499998</v>
      </c>
      <c r="E20" s="26">
        <f>D20</f>
        <v>33962.701774499998</v>
      </c>
    </row>
    <row r="21" spans="1:5" s="27" customFormat="1">
      <c r="A21" s="31" t="s">
        <v>4</v>
      </c>
      <c r="B21" s="32" t="s">
        <v>3</v>
      </c>
      <c r="C21" s="30">
        <f>39.2+2.29+0.2</f>
        <v>41.690000000000005</v>
      </c>
      <c r="D21" s="30">
        <f t="shared" ref="D21:E21" si="0">39.2+2.29+0.2</f>
        <v>41.690000000000005</v>
      </c>
      <c r="E21" s="30">
        <f t="shared" si="0"/>
        <v>41.690000000000005</v>
      </c>
    </row>
    <row r="22" spans="1:5" s="27" customFormat="1" ht="21.95" customHeight="1">
      <c r="A22" s="31" t="s">
        <v>27</v>
      </c>
      <c r="B22" s="25" t="s">
        <v>28</v>
      </c>
      <c r="C22" s="26">
        <f>C20/12/C21*1000</f>
        <v>90516.51548332932</v>
      </c>
      <c r="D22" s="26">
        <f t="shared" ref="D22:E22" si="1">D20/12/D21*1000</f>
        <v>67887.386612496994</v>
      </c>
      <c r="E22" s="26">
        <f t="shared" si="1"/>
        <v>67887.386612496994</v>
      </c>
    </row>
    <row r="23" spans="1:5" s="27" customFormat="1" ht="39">
      <c r="A23" s="33" t="s">
        <v>26</v>
      </c>
      <c r="B23" s="25" t="s">
        <v>2</v>
      </c>
      <c r="C23" s="26">
        <v>8215.6</v>
      </c>
      <c r="D23" s="26">
        <f>C23/12*9</f>
        <v>6161.7</v>
      </c>
      <c r="E23" s="26">
        <f>D23</f>
        <v>6161.7</v>
      </c>
    </row>
    <row r="24" spans="1:5" s="27" customFormat="1">
      <c r="A24" s="31" t="s">
        <v>4</v>
      </c>
      <c r="B24" s="32" t="s">
        <v>3</v>
      </c>
      <c r="C24" s="30">
        <v>7.5</v>
      </c>
      <c r="D24" s="30">
        <v>7.5</v>
      </c>
      <c r="E24" s="30">
        <v>7.5</v>
      </c>
    </row>
    <row r="25" spans="1:5" s="27" customFormat="1" ht="21.95" customHeight="1">
      <c r="A25" s="31" t="s">
        <v>27</v>
      </c>
      <c r="B25" s="25" t="s">
        <v>28</v>
      </c>
      <c r="C25" s="26">
        <f>C23/C24/12*1000</f>
        <v>91284.444444444453</v>
      </c>
      <c r="D25" s="26">
        <f t="shared" ref="D25:E25" si="2">D23/D24/12*1000</f>
        <v>68463.333333333328</v>
      </c>
      <c r="E25" s="26">
        <f t="shared" si="2"/>
        <v>68463.333333333328</v>
      </c>
    </row>
    <row r="26" spans="1:5" ht="25.5">
      <c r="A26" s="9" t="s">
        <v>24</v>
      </c>
      <c r="B26" s="8" t="s">
        <v>2</v>
      </c>
      <c r="C26" s="26">
        <v>12389.6</v>
      </c>
      <c r="D26" s="26">
        <f>C26/12*9</f>
        <v>9292.2000000000007</v>
      </c>
      <c r="E26" s="26">
        <f>D26</f>
        <v>9292.2000000000007</v>
      </c>
    </row>
    <row r="27" spans="1:5">
      <c r="A27" s="12" t="s">
        <v>4</v>
      </c>
      <c r="B27" s="13" t="s">
        <v>3</v>
      </c>
      <c r="C27" s="30">
        <v>18.25</v>
      </c>
      <c r="D27" s="30">
        <v>18.25</v>
      </c>
      <c r="E27" s="30">
        <v>18.25</v>
      </c>
    </row>
    <row r="28" spans="1:5" ht="21.95" customHeight="1">
      <c r="A28" s="12" t="s">
        <v>27</v>
      </c>
      <c r="B28" s="8" t="s">
        <v>28</v>
      </c>
      <c r="C28" s="26">
        <f>C26/12/C27*1000</f>
        <v>56573.51598173516</v>
      </c>
      <c r="D28" s="26">
        <f t="shared" ref="D28:E28" si="3">D26/12/D27*1000</f>
        <v>42430.136986301368</v>
      </c>
      <c r="E28" s="26">
        <f t="shared" si="3"/>
        <v>42430.136986301368</v>
      </c>
    </row>
    <row r="29" spans="1:5" ht="25.5">
      <c r="A29" s="7" t="s">
        <v>5</v>
      </c>
      <c r="B29" s="8" t="s">
        <v>2</v>
      </c>
      <c r="C29" s="26">
        <v>7269.6</v>
      </c>
      <c r="D29" s="26">
        <f>C29/12*9</f>
        <v>5452.2000000000007</v>
      </c>
      <c r="E29" s="26">
        <f>D29</f>
        <v>5452.2000000000007</v>
      </c>
    </row>
    <row r="30" spans="1:5" ht="36.75">
      <c r="A30" s="14" t="s">
        <v>6</v>
      </c>
      <c r="B30" s="8" t="s">
        <v>2</v>
      </c>
      <c r="C30" s="21">
        <v>3020.9</v>
      </c>
      <c r="D30" s="21">
        <f>C30/12*9</f>
        <v>2265.6750000000002</v>
      </c>
      <c r="E30" s="21">
        <f>D30</f>
        <v>2265.6750000000002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1718.5</v>
      </c>
      <c r="D32" s="21">
        <f>C32/12*9</f>
        <v>1288.875</v>
      </c>
      <c r="E32" s="21">
        <f>D32</f>
        <v>1288.875</v>
      </c>
    </row>
    <row r="33" spans="1:5" ht="38.25" customHeight="1">
      <c r="A33" s="14" t="s">
        <v>9</v>
      </c>
      <c r="B33" s="8" t="s">
        <v>2</v>
      </c>
      <c r="C33" s="21">
        <f>5123.6+2073.9</f>
        <v>7197.5</v>
      </c>
      <c r="D33" s="21">
        <f>C33/12*9</f>
        <v>5398.125</v>
      </c>
      <c r="E33" s="21">
        <f>D33</f>
        <v>5398.125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51</v>
      </c>
      <c r="B2" s="38"/>
      <c r="C2" s="38"/>
      <c r="D2" s="38"/>
      <c r="E2" s="38"/>
    </row>
    <row r="3" spans="1:7">
      <c r="A3" s="1"/>
    </row>
    <row r="4" spans="1:7" ht="40.5" customHeight="1">
      <c r="A4" s="43" t="s">
        <v>37</v>
      </c>
      <c r="B4" s="43"/>
      <c r="C4" s="43"/>
      <c r="D4" s="43"/>
      <c r="E4" s="43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192</v>
      </c>
      <c r="D11" s="21">
        <v>192</v>
      </c>
      <c r="E11" s="21">
        <v>192</v>
      </c>
    </row>
    <row r="12" spans="1:7" ht="25.5">
      <c r="A12" s="12" t="s">
        <v>25</v>
      </c>
      <c r="B12" s="8" t="s">
        <v>2</v>
      </c>
      <c r="C12" s="21">
        <v>383.4</v>
      </c>
      <c r="D12" s="21">
        <v>383.4</v>
      </c>
      <c r="E12" s="21">
        <v>383.4</v>
      </c>
    </row>
    <row r="13" spans="1:7" ht="25.5">
      <c r="A13" s="7" t="s">
        <v>11</v>
      </c>
      <c r="B13" s="8" t="s">
        <v>2</v>
      </c>
      <c r="C13" s="21">
        <v>77850.399999999994</v>
      </c>
      <c r="D13" s="21">
        <f>C13/12*9</f>
        <v>58387.799999999996</v>
      </c>
      <c r="E13" s="21">
        <f>D13</f>
        <v>58387.799999999996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67318.5</v>
      </c>
      <c r="D15" s="21">
        <f>C15/12*9</f>
        <v>50488.875</v>
      </c>
      <c r="E15" s="21">
        <f>D15</f>
        <v>50488.875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f>386.8*12</f>
        <v>4641.6000000000004</v>
      </c>
      <c r="D17" s="26">
        <f>C17/12*9</f>
        <v>3481.2000000000003</v>
      </c>
      <c r="E17" s="26">
        <f>D17</f>
        <v>3481.2000000000003</v>
      </c>
    </row>
    <row r="18" spans="1:5" s="27" customFormat="1">
      <c r="A18" s="31" t="s">
        <v>4</v>
      </c>
      <c r="B18" s="32" t="s">
        <v>3</v>
      </c>
      <c r="C18" s="30">
        <v>4.5</v>
      </c>
      <c r="D18" s="30">
        <v>4.5</v>
      </c>
      <c r="E18" s="30">
        <v>4.5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86155.555555555562</v>
      </c>
      <c r="D19" s="26">
        <f>C19/12*9</f>
        <v>64616.666666666672</v>
      </c>
      <c r="E19" s="26">
        <f>D19</f>
        <v>64616.666666666672</v>
      </c>
    </row>
    <row r="20" spans="1:5" s="27" customFormat="1" ht="25.5">
      <c r="A20" s="30" t="s">
        <v>53</v>
      </c>
      <c r="B20" s="25" t="s">
        <v>2</v>
      </c>
      <c r="C20" s="26">
        <f>17697*3.85*12/1000*C21+13746</f>
        <v>43220.530469999998</v>
      </c>
      <c r="D20" s="26">
        <f>C20/12*9</f>
        <v>32415.397852499998</v>
      </c>
      <c r="E20" s="26">
        <f>D20</f>
        <v>32415.397852499998</v>
      </c>
    </row>
    <row r="21" spans="1:5" s="27" customFormat="1">
      <c r="A21" s="31" t="s">
        <v>4</v>
      </c>
      <c r="B21" s="32" t="s">
        <v>3</v>
      </c>
      <c r="C21" s="30">
        <f>38.1-2.05</f>
        <v>36.050000000000004</v>
      </c>
      <c r="D21" s="30">
        <f t="shared" ref="D21:E21" si="0">38.1-2.05</f>
        <v>36.050000000000004</v>
      </c>
      <c r="E21" s="30">
        <f t="shared" si="0"/>
        <v>36.050000000000004</v>
      </c>
    </row>
    <row r="22" spans="1:5" ht="21.95" customHeight="1">
      <c r="A22" s="12" t="s">
        <v>27</v>
      </c>
      <c r="B22" s="8" t="s">
        <v>28</v>
      </c>
      <c r="C22" s="26">
        <f>C20/12/C21*1000</f>
        <v>99908.762066574185</v>
      </c>
      <c r="D22" s="26">
        <f t="shared" ref="D22:E22" si="1">D20/12/D21*1000</f>
        <v>74931.571549930639</v>
      </c>
      <c r="E22" s="26">
        <f t="shared" si="1"/>
        <v>74931.571549930639</v>
      </c>
    </row>
    <row r="23" spans="1:5" ht="39">
      <c r="A23" s="16" t="s">
        <v>26</v>
      </c>
      <c r="B23" s="8" t="s">
        <v>2</v>
      </c>
      <c r="C23" s="26">
        <v>4353.2</v>
      </c>
      <c r="D23" s="26">
        <f>C23/12*9</f>
        <v>3264.8999999999996</v>
      </c>
      <c r="E23" s="26">
        <f>D23</f>
        <v>3264.8999999999996</v>
      </c>
    </row>
    <row r="24" spans="1:5">
      <c r="A24" s="12" t="s">
        <v>4</v>
      </c>
      <c r="B24" s="13" t="s">
        <v>3</v>
      </c>
      <c r="C24" s="30">
        <v>4.5</v>
      </c>
      <c r="D24" s="30">
        <v>4.5</v>
      </c>
      <c r="E24" s="30">
        <v>4.5</v>
      </c>
    </row>
    <row r="25" spans="1:5" ht="21.95" customHeight="1">
      <c r="A25" s="12" t="s">
        <v>27</v>
      </c>
      <c r="B25" s="8" t="s">
        <v>28</v>
      </c>
      <c r="C25" s="26">
        <f>C23/C24/12*1000</f>
        <v>80614.814814814803</v>
      </c>
      <c r="D25" s="26">
        <f t="shared" ref="D25:E25" si="2">D23/D24/12*1000</f>
        <v>60461.111111111109</v>
      </c>
      <c r="E25" s="26">
        <f t="shared" si="2"/>
        <v>60461.111111111109</v>
      </c>
    </row>
    <row r="26" spans="1:5" ht="25.5">
      <c r="A26" s="9" t="s">
        <v>24</v>
      </c>
      <c r="B26" s="8" t="s">
        <v>2</v>
      </c>
      <c r="C26" s="26">
        <v>8555.5</v>
      </c>
      <c r="D26" s="26">
        <f>C26/12*9</f>
        <v>6416.625</v>
      </c>
      <c r="E26" s="26">
        <f>D26</f>
        <v>6416.625</v>
      </c>
    </row>
    <row r="27" spans="1:5">
      <c r="A27" s="12" t="s">
        <v>4</v>
      </c>
      <c r="B27" s="13" t="s">
        <v>3</v>
      </c>
      <c r="C27" s="30">
        <v>14.75</v>
      </c>
      <c r="D27" s="30">
        <v>14.75</v>
      </c>
      <c r="E27" s="30">
        <v>14.75</v>
      </c>
    </row>
    <row r="28" spans="1:5" ht="21.95" customHeight="1">
      <c r="A28" s="12" t="s">
        <v>27</v>
      </c>
      <c r="B28" s="8" t="s">
        <v>28</v>
      </c>
      <c r="C28" s="26">
        <f>C26/12/C27*1000</f>
        <v>48336.158192090399</v>
      </c>
      <c r="D28" s="26">
        <f t="shared" ref="D28:E28" si="3">D26/12/D27*1000</f>
        <v>36252.118644067799</v>
      </c>
      <c r="E28" s="26">
        <f t="shared" si="3"/>
        <v>36252.118644067799</v>
      </c>
    </row>
    <row r="29" spans="1:5" ht="25.5">
      <c r="A29" s="7" t="s">
        <v>5</v>
      </c>
      <c r="B29" s="8" t="s">
        <v>2</v>
      </c>
      <c r="C29" s="21">
        <v>6546.9</v>
      </c>
      <c r="D29" s="21">
        <f>C29/12*9</f>
        <v>4910.1749999999993</v>
      </c>
      <c r="E29" s="21">
        <f>D29</f>
        <v>4910.1749999999993</v>
      </c>
    </row>
    <row r="30" spans="1:5" ht="36.75">
      <c r="A30" s="14" t="s">
        <v>6</v>
      </c>
      <c r="B30" s="8" t="s">
        <v>2</v>
      </c>
      <c r="C30" s="21">
        <v>3068.4</v>
      </c>
      <c r="D30" s="21">
        <f>C30/12*9</f>
        <v>2301.3000000000002</v>
      </c>
      <c r="E30" s="21">
        <f>D30</f>
        <v>2301.3000000000002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>
      <c r="A33" s="14" t="s">
        <v>9</v>
      </c>
      <c r="B33" s="8" t="s">
        <v>2</v>
      </c>
      <c r="C33" s="21">
        <f>4239.5+3224.4</f>
        <v>7463.9</v>
      </c>
      <c r="D33" s="21">
        <f>C33/12*9</f>
        <v>5597.9250000000002</v>
      </c>
      <c r="E33" s="21">
        <f>D33</f>
        <v>5597.9250000000002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57</v>
      </c>
      <c r="B2" s="38"/>
      <c r="C2" s="38"/>
      <c r="D2" s="38"/>
      <c r="E2" s="38"/>
    </row>
    <row r="3" spans="1:7">
      <c r="A3" s="1"/>
    </row>
    <row r="4" spans="1:7" ht="39.75" customHeight="1">
      <c r="A4" s="43" t="s">
        <v>36</v>
      </c>
      <c r="B4" s="43"/>
      <c r="C4" s="43"/>
      <c r="D4" s="43"/>
      <c r="E4" s="43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572</v>
      </c>
      <c r="D11" s="21">
        <v>572</v>
      </c>
      <c r="E11" s="21">
        <v>572</v>
      </c>
    </row>
    <row r="12" spans="1:7" ht="25.5">
      <c r="A12" s="12" t="s">
        <v>25</v>
      </c>
      <c r="B12" s="8" t="s">
        <v>2</v>
      </c>
      <c r="C12" s="21">
        <v>182.7</v>
      </c>
      <c r="D12" s="21">
        <v>182.7</v>
      </c>
      <c r="E12" s="21">
        <v>182.7</v>
      </c>
    </row>
    <row r="13" spans="1:7" ht="25.5">
      <c r="A13" s="7" t="s">
        <v>11</v>
      </c>
      <c r="B13" s="8" t="s">
        <v>2</v>
      </c>
      <c r="C13" s="21">
        <v>108944.3</v>
      </c>
      <c r="D13" s="21">
        <f>C13/12*9</f>
        <v>81708.225000000006</v>
      </c>
      <c r="E13" s="21">
        <f>D13</f>
        <v>81708.225000000006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99865.9</v>
      </c>
      <c r="D15" s="21">
        <f>C15/12*9</f>
        <v>74899.424999999988</v>
      </c>
      <c r="E15" s="21">
        <f>D15</f>
        <v>74899.424999999988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f>490*12</f>
        <v>5880</v>
      </c>
      <c r="D17" s="26">
        <f>C17/12*9</f>
        <v>4410</v>
      </c>
      <c r="E17" s="26">
        <f>D17</f>
        <v>4410</v>
      </c>
    </row>
    <row r="18" spans="1:5" s="27" customFormat="1">
      <c r="A18" s="31" t="s">
        <v>4</v>
      </c>
      <c r="B18" s="32" t="s">
        <v>3</v>
      </c>
      <c r="C18" s="30">
        <v>5</v>
      </c>
      <c r="D18" s="30">
        <v>5</v>
      </c>
      <c r="E18" s="30">
        <v>5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98200</v>
      </c>
      <c r="D19" s="26">
        <f>C19/12*9</f>
        <v>73650</v>
      </c>
      <c r="E19" s="26">
        <f>D19</f>
        <v>73650</v>
      </c>
    </row>
    <row r="20" spans="1:5" s="27" customFormat="1" ht="25.5">
      <c r="A20" s="30" t="s">
        <v>53</v>
      </c>
      <c r="B20" s="25" t="s">
        <v>2</v>
      </c>
      <c r="C20" s="26">
        <f>17697*3.85*12/1000*C21+24696</f>
        <v>70563.438540000003</v>
      </c>
      <c r="D20" s="26">
        <f>C20/12*9</f>
        <v>52922.578905000002</v>
      </c>
      <c r="E20" s="26">
        <f>D20</f>
        <v>52922.578905000002</v>
      </c>
    </row>
    <row r="21" spans="1:5">
      <c r="A21" s="12" t="s">
        <v>4</v>
      </c>
      <c r="B21" s="13" t="s">
        <v>3</v>
      </c>
      <c r="C21" s="30">
        <f>49.7+6.4</f>
        <v>56.1</v>
      </c>
      <c r="D21" s="30">
        <f t="shared" ref="D21:E21" si="0">49.7+6.4</f>
        <v>56.1</v>
      </c>
      <c r="E21" s="30">
        <f t="shared" si="0"/>
        <v>56.1</v>
      </c>
    </row>
    <row r="22" spans="1:5" ht="21.95" customHeight="1">
      <c r="A22" s="12" t="s">
        <v>27</v>
      </c>
      <c r="B22" s="8" t="s">
        <v>28</v>
      </c>
      <c r="C22" s="26">
        <f>C20/12/C21*1000</f>
        <v>104817.94197860963</v>
      </c>
      <c r="D22" s="26">
        <f t="shared" ref="D22:E22" si="1">D20/12/D21*1000</f>
        <v>78613.456483957227</v>
      </c>
      <c r="E22" s="26">
        <f t="shared" si="1"/>
        <v>78613.456483957227</v>
      </c>
    </row>
    <row r="23" spans="1:5" ht="39">
      <c r="A23" s="16" t="s">
        <v>26</v>
      </c>
      <c r="B23" s="8" t="s">
        <v>2</v>
      </c>
      <c r="C23" s="26">
        <v>5353.2</v>
      </c>
      <c r="D23" s="26">
        <f>C23/12*9</f>
        <v>4014.8999999999996</v>
      </c>
      <c r="E23" s="26">
        <f>D23</f>
        <v>4014.8999999999996</v>
      </c>
    </row>
    <row r="24" spans="1:5">
      <c r="A24" s="12" t="s">
        <v>4</v>
      </c>
      <c r="B24" s="13" t="s">
        <v>3</v>
      </c>
      <c r="C24" s="30">
        <v>6</v>
      </c>
      <c r="D24" s="30">
        <v>6</v>
      </c>
      <c r="E24" s="30">
        <v>6</v>
      </c>
    </row>
    <row r="25" spans="1:5" ht="21.95" customHeight="1">
      <c r="A25" s="12" t="s">
        <v>27</v>
      </c>
      <c r="B25" s="8" t="s">
        <v>28</v>
      </c>
      <c r="C25" s="26">
        <f>C23/C24/12*1000</f>
        <v>74350</v>
      </c>
      <c r="D25" s="26">
        <f t="shared" ref="D25:E25" si="2">D23/D24/12*1000</f>
        <v>55762.499999999993</v>
      </c>
      <c r="E25" s="26">
        <f t="shared" si="2"/>
        <v>55762.499999999993</v>
      </c>
    </row>
    <row r="26" spans="1:5" ht="25.5">
      <c r="A26" s="9" t="s">
        <v>24</v>
      </c>
      <c r="B26" s="8" t="s">
        <v>2</v>
      </c>
      <c r="C26" s="26">
        <v>8145.5</v>
      </c>
      <c r="D26" s="26">
        <f>C26/12*9</f>
        <v>6109.125</v>
      </c>
      <c r="E26" s="26">
        <f>D26</f>
        <v>6109.125</v>
      </c>
    </row>
    <row r="27" spans="1:5">
      <c r="A27" s="12" t="s">
        <v>4</v>
      </c>
      <c r="B27" s="13" t="s">
        <v>3</v>
      </c>
      <c r="C27" s="30">
        <v>14</v>
      </c>
      <c r="D27" s="30">
        <v>14</v>
      </c>
      <c r="E27" s="30">
        <v>14</v>
      </c>
    </row>
    <row r="28" spans="1:5" ht="21.95" customHeight="1">
      <c r="A28" s="12" t="s">
        <v>27</v>
      </c>
      <c r="B28" s="8" t="s">
        <v>28</v>
      </c>
      <c r="C28" s="26">
        <f>C26/12/C27*1000</f>
        <v>48485.119047619046</v>
      </c>
      <c r="D28" s="26">
        <f t="shared" ref="D28:E28" si="3">D26/12/D27*1000</f>
        <v>36363.839285714283</v>
      </c>
      <c r="E28" s="26">
        <f t="shared" si="3"/>
        <v>36363.839285714283</v>
      </c>
    </row>
    <row r="29" spans="1:5" ht="25.5">
      <c r="A29" s="7" t="s">
        <v>5</v>
      </c>
      <c r="B29" s="8" t="s">
        <v>2</v>
      </c>
      <c r="C29" s="21">
        <v>9923.4</v>
      </c>
      <c r="D29" s="21">
        <f>C29/12*9</f>
        <v>7442.5499999999993</v>
      </c>
      <c r="E29" s="21">
        <f>D29</f>
        <v>7442.5499999999993</v>
      </c>
    </row>
    <row r="30" spans="1:5" ht="36.75">
      <c r="A30" s="14" t="s">
        <v>6</v>
      </c>
      <c r="B30" s="8" t="s">
        <v>2</v>
      </c>
      <c r="C30" s="21">
        <v>3534.4</v>
      </c>
      <c r="D30" s="21">
        <f>C30/12*9</f>
        <v>2650.8</v>
      </c>
      <c r="E30" s="21">
        <f>D30</f>
        <v>2650.8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343.7</v>
      </c>
      <c r="D32" s="21">
        <f>C32</f>
        <v>343.7</v>
      </c>
      <c r="E32" s="21">
        <v>343.7</v>
      </c>
    </row>
    <row r="33" spans="1:5" ht="38.25" customHeight="1">
      <c r="A33" s="14" t="s">
        <v>9</v>
      </c>
      <c r="B33" s="8" t="s">
        <v>2</v>
      </c>
      <c r="C33" s="21">
        <f>4123.6+1076.7</f>
        <v>5200.3</v>
      </c>
      <c r="D33" s="21">
        <f>C33/12*9</f>
        <v>3900.2250000000004</v>
      </c>
      <c r="E33" s="21">
        <f>D33</f>
        <v>3900.2250000000004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C17" sqref="C17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38" t="s">
        <v>15</v>
      </c>
      <c r="B1" s="38"/>
      <c r="C1" s="38"/>
      <c r="D1" s="38"/>
      <c r="E1" s="38"/>
    </row>
    <row r="2" spans="1:7">
      <c r="A2" s="38" t="s">
        <v>57</v>
      </c>
      <c r="B2" s="38"/>
      <c r="C2" s="38"/>
      <c r="D2" s="38"/>
      <c r="E2" s="38"/>
    </row>
    <row r="3" spans="1:7">
      <c r="A3" s="1"/>
    </row>
    <row r="4" spans="1:7" ht="44.25" customHeight="1">
      <c r="A4" s="43" t="s">
        <v>38</v>
      </c>
      <c r="B4" s="43"/>
      <c r="C4" s="43"/>
      <c r="D4" s="43"/>
      <c r="E4" s="43"/>
    </row>
    <row r="5" spans="1:7" ht="15.75" customHeight="1">
      <c r="A5" s="40" t="s">
        <v>17</v>
      </c>
      <c r="B5" s="40"/>
      <c r="C5" s="40"/>
      <c r="D5" s="40"/>
      <c r="E5" s="40"/>
    </row>
    <row r="6" spans="1:7">
      <c r="A6" s="4"/>
    </row>
    <row r="7" spans="1:7">
      <c r="A7" s="15" t="s">
        <v>18</v>
      </c>
    </row>
    <row r="8" spans="1:7">
      <c r="A8" s="1"/>
    </row>
    <row r="9" spans="1:7">
      <c r="A9" s="41" t="s">
        <v>29</v>
      </c>
      <c r="B9" s="42" t="s">
        <v>19</v>
      </c>
      <c r="C9" s="41" t="s">
        <v>16</v>
      </c>
      <c r="D9" s="41"/>
      <c r="E9" s="41"/>
    </row>
    <row r="10" spans="1:7" ht="40.5">
      <c r="A10" s="41"/>
      <c r="B10" s="42"/>
      <c r="C10" s="18" t="s">
        <v>20</v>
      </c>
      <c r="D10" s="18" t="s">
        <v>21</v>
      </c>
      <c r="E10" s="17" t="s">
        <v>14</v>
      </c>
    </row>
    <row r="11" spans="1:7">
      <c r="A11" s="7" t="s">
        <v>22</v>
      </c>
      <c r="B11" s="8" t="s">
        <v>10</v>
      </c>
      <c r="C11" s="21">
        <v>351</v>
      </c>
      <c r="D11" s="21">
        <v>351</v>
      </c>
      <c r="E11" s="21">
        <v>351</v>
      </c>
    </row>
    <row r="12" spans="1:7" ht="25.5">
      <c r="A12" s="12" t="s">
        <v>25</v>
      </c>
      <c r="B12" s="8" t="s">
        <v>2</v>
      </c>
      <c r="C12" s="21">
        <v>256.5</v>
      </c>
      <c r="D12" s="21">
        <f>C12</f>
        <v>256.5</v>
      </c>
      <c r="E12" s="21">
        <f>D12</f>
        <v>256.5</v>
      </c>
    </row>
    <row r="13" spans="1:7" ht="25.5">
      <c r="A13" s="7" t="s">
        <v>11</v>
      </c>
      <c r="B13" s="8" t="s">
        <v>2</v>
      </c>
      <c r="C13" s="21">
        <v>92100.7</v>
      </c>
      <c r="D13" s="21">
        <f>C13/12*9</f>
        <v>69075.524999999994</v>
      </c>
      <c r="E13" s="21">
        <f>D13</f>
        <v>69075.524999999994</v>
      </c>
    </row>
    <row r="14" spans="1:7">
      <c r="A14" s="10" t="s">
        <v>0</v>
      </c>
      <c r="B14" s="11"/>
      <c r="C14" s="21"/>
      <c r="D14" s="21"/>
      <c r="E14" s="21"/>
      <c r="G14" s="22"/>
    </row>
    <row r="15" spans="1:7" ht="25.5">
      <c r="A15" s="7" t="s">
        <v>12</v>
      </c>
      <c r="B15" s="8" t="s">
        <v>2</v>
      </c>
      <c r="C15" s="21">
        <v>78122.3</v>
      </c>
      <c r="D15" s="21">
        <f>C15/12*9</f>
        <v>58591.724999999999</v>
      </c>
      <c r="E15" s="21">
        <f>D15</f>
        <v>58591.724999999999</v>
      </c>
    </row>
    <row r="16" spans="1:7">
      <c r="A16" s="10" t="s">
        <v>1</v>
      </c>
      <c r="B16" s="11"/>
      <c r="C16" s="21"/>
      <c r="D16" s="21"/>
      <c r="E16" s="21"/>
    </row>
    <row r="17" spans="1:5" s="27" customFormat="1" ht="25.5">
      <c r="A17" s="30" t="s">
        <v>52</v>
      </c>
      <c r="B17" s="25" t="s">
        <v>2</v>
      </c>
      <c r="C17" s="26">
        <v>4325</v>
      </c>
      <c r="D17" s="26">
        <f>C17/12*9</f>
        <v>3243.75</v>
      </c>
      <c r="E17" s="26">
        <f>D17</f>
        <v>3243.75</v>
      </c>
    </row>
    <row r="18" spans="1:5" s="27" customFormat="1">
      <c r="A18" s="31" t="s">
        <v>4</v>
      </c>
      <c r="B18" s="32" t="s">
        <v>3</v>
      </c>
      <c r="C18" s="30">
        <v>4</v>
      </c>
      <c r="D18" s="30">
        <v>4</v>
      </c>
      <c r="E18" s="30">
        <v>4</v>
      </c>
    </row>
    <row r="19" spans="1:5" s="27" customFormat="1" ht="21.95" customHeight="1">
      <c r="A19" s="31" t="s">
        <v>27</v>
      </c>
      <c r="B19" s="25" t="s">
        <v>28</v>
      </c>
      <c r="C19" s="26">
        <f>C17/C18/12*1000+200</f>
        <v>90304.166666666672</v>
      </c>
      <c r="D19" s="26">
        <f>C19/12*9</f>
        <v>67728.125</v>
      </c>
      <c r="E19" s="26">
        <f>D19</f>
        <v>67728.125</v>
      </c>
    </row>
    <row r="20" spans="1:5" s="27" customFormat="1" ht="25.5">
      <c r="A20" s="30" t="s">
        <v>53</v>
      </c>
      <c r="B20" s="25" t="s">
        <v>2</v>
      </c>
      <c r="C20" s="26">
        <v>47955</v>
      </c>
      <c r="D20" s="26">
        <f>C20/12*9</f>
        <v>35966.25</v>
      </c>
      <c r="E20" s="26">
        <f>D20</f>
        <v>35966.25</v>
      </c>
    </row>
    <row r="21" spans="1:5" s="27" customFormat="1">
      <c r="A21" s="31" t="s">
        <v>4</v>
      </c>
      <c r="B21" s="32" t="s">
        <v>3</v>
      </c>
      <c r="C21" s="30">
        <f>31.7+7.75</f>
        <v>39.450000000000003</v>
      </c>
      <c r="D21" s="30">
        <f t="shared" ref="D21:E21" si="0">31.7+7.75</f>
        <v>39.450000000000003</v>
      </c>
      <c r="E21" s="30">
        <f t="shared" si="0"/>
        <v>39.450000000000003</v>
      </c>
    </row>
    <row r="22" spans="1:5" ht="21.95" customHeight="1">
      <c r="A22" s="12" t="s">
        <v>27</v>
      </c>
      <c r="B22" s="8" t="s">
        <v>28</v>
      </c>
      <c r="C22" s="26">
        <f>C20/12/C21*1000</f>
        <v>101299.11280101394</v>
      </c>
      <c r="D22" s="26">
        <f t="shared" ref="D22:E22" si="1">D20/12/D21*1000</f>
        <v>75974.334600760456</v>
      </c>
      <c r="E22" s="26">
        <f t="shared" si="1"/>
        <v>75974.334600760456</v>
      </c>
    </row>
    <row r="23" spans="1:5" ht="39">
      <c r="A23" s="16" t="s">
        <v>26</v>
      </c>
      <c r="B23" s="8" t="s">
        <v>2</v>
      </c>
      <c r="C23" s="26">
        <v>7752</v>
      </c>
      <c r="D23" s="26">
        <f>C23/12*9</f>
        <v>5814</v>
      </c>
      <c r="E23" s="26">
        <f>D23</f>
        <v>5814</v>
      </c>
    </row>
    <row r="24" spans="1:5">
      <c r="A24" s="12" t="s">
        <v>4</v>
      </c>
      <c r="B24" s="13" t="s">
        <v>3</v>
      </c>
      <c r="C24" s="30">
        <v>7.5</v>
      </c>
      <c r="D24" s="30">
        <v>7.5</v>
      </c>
      <c r="E24" s="30">
        <v>7.5</v>
      </c>
    </row>
    <row r="25" spans="1:5" ht="21.95" customHeight="1">
      <c r="A25" s="12" t="s">
        <v>27</v>
      </c>
      <c r="B25" s="8" t="s">
        <v>28</v>
      </c>
      <c r="C25" s="26">
        <f>C23/C24/12*1000</f>
        <v>86133.333333333328</v>
      </c>
      <c r="D25" s="26">
        <f t="shared" ref="D25:E25" si="2">D23/D24/12*1000</f>
        <v>64600.000000000007</v>
      </c>
      <c r="E25" s="26">
        <f t="shared" si="2"/>
        <v>64600.000000000007</v>
      </c>
    </row>
    <row r="26" spans="1:5" ht="25.5">
      <c r="A26" s="9" t="s">
        <v>24</v>
      </c>
      <c r="B26" s="8" t="s">
        <v>2</v>
      </c>
      <c r="C26" s="26">
        <v>12258</v>
      </c>
      <c r="D26" s="26">
        <f>C26/12*9</f>
        <v>9193.5</v>
      </c>
      <c r="E26" s="26">
        <f>D26</f>
        <v>9193.5</v>
      </c>
    </row>
    <row r="27" spans="1:5">
      <c r="A27" s="12" t="s">
        <v>4</v>
      </c>
      <c r="B27" s="13" t="s">
        <v>3</v>
      </c>
      <c r="C27" s="30">
        <v>21.75</v>
      </c>
      <c r="D27" s="30">
        <v>21.75</v>
      </c>
      <c r="E27" s="30">
        <v>21.75</v>
      </c>
    </row>
    <row r="28" spans="1:5" ht="21.95" customHeight="1">
      <c r="A28" s="12" t="s">
        <v>27</v>
      </c>
      <c r="B28" s="8" t="s">
        <v>28</v>
      </c>
      <c r="C28" s="26">
        <f>C26/12/C27*1000</f>
        <v>46965.517241379312</v>
      </c>
      <c r="D28" s="26">
        <f t="shared" ref="D28:E28" si="3">D26/12/D27*1000</f>
        <v>35224.137931034486</v>
      </c>
      <c r="E28" s="26">
        <f t="shared" si="3"/>
        <v>35224.137931034486</v>
      </c>
    </row>
    <row r="29" spans="1:5" ht="25.5">
      <c r="A29" s="7" t="s">
        <v>5</v>
      </c>
      <c r="B29" s="8" t="s">
        <v>2</v>
      </c>
      <c r="C29" s="21">
        <v>6733.4</v>
      </c>
      <c r="D29" s="21">
        <f>C29/12*9</f>
        <v>5050.05</v>
      </c>
      <c r="E29" s="21">
        <f>D29</f>
        <v>5050.05</v>
      </c>
    </row>
    <row r="30" spans="1:5" ht="36.75">
      <c r="A30" s="14" t="s">
        <v>6</v>
      </c>
      <c r="B30" s="8" t="s">
        <v>2</v>
      </c>
      <c r="C30" s="21">
        <v>5515.6</v>
      </c>
      <c r="D30" s="21">
        <f>C30/12*9</f>
        <v>4136.7000000000007</v>
      </c>
      <c r="E30" s="21">
        <f>D30</f>
        <v>4136.7000000000007</v>
      </c>
    </row>
    <row r="31" spans="1:5" ht="25.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7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>
      <c r="A33" s="14" t="s">
        <v>9</v>
      </c>
      <c r="B33" s="8" t="s">
        <v>2</v>
      </c>
      <c r="C33" s="21">
        <f>1047.8+6383.9</f>
        <v>7431.7</v>
      </c>
      <c r="D33" s="21">
        <f>C33/12*9</f>
        <v>5573.7749999999996</v>
      </c>
      <c r="E33" s="21">
        <f>D33</f>
        <v>5573.7749999999996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всего</vt:lpstr>
      <vt:lpstr>СШ №1</vt:lpstr>
      <vt:lpstr>СШ №2</vt:lpstr>
      <vt:lpstr>СШ №3</vt:lpstr>
      <vt:lpstr>СШ №4</vt:lpstr>
      <vt:lpstr>СШ №5</vt:lpstr>
      <vt:lpstr>СШ №6</vt:lpstr>
      <vt:lpstr>СШ №7</vt:lpstr>
      <vt:lpstr>сш №8</vt:lpstr>
      <vt:lpstr>Адыр ош</vt:lpstr>
      <vt:lpstr>борис сш</vt:lpstr>
      <vt:lpstr>бесх</vt:lpstr>
      <vt:lpstr>есенг</vt:lpstr>
      <vt:lpstr>марксш</vt:lpstr>
      <vt:lpstr>мар СШ</vt:lpstr>
      <vt:lpstr>магд</vt:lpstr>
      <vt:lpstr>новос</vt:lpstr>
      <vt:lpstr>ново-мар</vt:lpstr>
      <vt:lpstr>ново-сам</vt:lpstr>
      <vt:lpstr>бастау1</vt:lpstr>
      <vt:lpstr>бастау2)</vt:lpstr>
      <vt:lpstr>полт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2018-11-16T13:42:53Z</dcterms:modified>
</cp:coreProperties>
</file>